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tabRatio="334" activeTab="0"/>
  </bookViews>
  <sheets>
    <sheet name="Høreapparat" sheetId="1" r:id="rId1"/>
    <sheet name="Maskere" sheetId="2" r:id="rId2"/>
    <sheet name="HA 95-06" sheetId="3" r:id="rId3"/>
  </sheets>
  <definedNames>
    <definedName name="_1.halvår">'Høreapparat'!$M$2</definedName>
    <definedName name="_1.kvartal">'Høreapparat'!$F$2</definedName>
    <definedName name="_2.kvartal">'Høreapparat'!$G$2</definedName>
    <definedName name="_3.kvartal">'Høreapparat'!$H$2</definedName>
    <definedName name="_4.kvartal">'Høreapparat'!$I$2</definedName>
    <definedName name="Imp">'Høreapparat'!$A$2</definedName>
    <definedName name="Kl">'Høreapparat'!$E$2</definedName>
    <definedName name="Klasse">'Høreapparat'!$E$2</definedName>
    <definedName name="Modell">'Høreapparat'!$C$2</definedName>
    <definedName name="Print_Title">'Høreapparat'!$A$1:$J$2</definedName>
    <definedName name="Pris">'Høreapparat'!#REF!</definedName>
    <definedName name="prisgrense">'Høreapparat'!$D$328</definedName>
    <definedName name="Prod">'Høreapparat'!$B$2</definedName>
    <definedName name="Sum">'Høreapparat'!$J$2</definedName>
    <definedName name="Total">'Høreapparat'!$N$2</definedName>
    <definedName name="Type">'Høreapparat'!$D$2</definedName>
    <definedName name="_xlnm.Print_Area" localSheetId="0">'Høreapparat'!$A$1:$Q$380</definedName>
    <definedName name="_xlnm.Print_Area" localSheetId="1">'Maskere'!$A$1:$M$34</definedName>
    <definedName name="_xlnm.Print_Titles" localSheetId="0">'Høreapparat'!$1:$2</definedName>
    <definedName name="EXTRACT" localSheetId="0">'Høreapparat'!$A$380:$Q$380</definedName>
    <definedName name="CRITERIA" localSheetId="0">'Høreapparat'!$E$364:$E$366</definedName>
  </definedNames>
  <calcPr fullCalcOnLoad="1"/>
</workbook>
</file>

<file path=xl/comments1.xml><?xml version="1.0" encoding="utf-8"?>
<comments xmlns="http://schemas.openxmlformats.org/spreadsheetml/2006/main">
  <authors>
    <author>oddbj?rn</author>
  </authors>
  <commentList>
    <comment ref="O1" authorId="0">
      <text>
        <r>
          <rPr>
            <sz val="8"/>
            <rFont val="Tahoma"/>
            <family val="0"/>
          </rPr>
          <t xml:space="preserve">kostnaden er begrenset oppad til prisgrensen.
</t>
        </r>
      </text>
    </comment>
    <comment ref="P1" authorId="0">
      <text>
        <r>
          <rPr>
            <b/>
            <sz val="8"/>
            <rFont val="Tahoma"/>
            <family val="0"/>
          </rPr>
          <t>kostnaden er begrenset oppad til prisgrensen.</t>
        </r>
      </text>
    </comment>
  </commentList>
</comments>
</file>

<file path=xl/sharedStrings.xml><?xml version="1.0" encoding="utf-8"?>
<sst xmlns="http://schemas.openxmlformats.org/spreadsheetml/2006/main" count="1344" uniqueCount="393">
  <si>
    <t>Audiotronics</t>
  </si>
  <si>
    <t>AurisMed</t>
  </si>
  <si>
    <t>Gewa</t>
  </si>
  <si>
    <t>Medisan</t>
  </si>
  <si>
    <t>Oticon</t>
  </si>
  <si>
    <t>Phonak</t>
  </si>
  <si>
    <t>Starkey</t>
  </si>
  <si>
    <t>sum</t>
  </si>
  <si>
    <t>Imp</t>
  </si>
  <si>
    <t>Prod</t>
  </si>
  <si>
    <t>Modell</t>
  </si>
  <si>
    <t>Type</t>
  </si>
  <si>
    <t>1.kvartal</t>
  </si>
  <si>
    <t>2.kvartal</t>
  </si>
  <si>
    <t>3.kvartal</t>
  </si>
  <si>
    <t>4.kvartal</t>
  </si>
  <si>
    <t>Sum</t>
  </si>
  <si>
    <t>antall</t>
  </si>
  <si>
    <t>u mva</t>
  </si>
  <si>
    <t>HT</t>
  </si>
  <si>
    <t>BTE</t>
  </si>
  <si>
    <t>ITE</t>
  </si>
  <si>
    <t>KAN</t>
  </si>
  <si>
    <t>andel av total</t>
  </si>
  <si>
    <t>akkumulert sum</t>
  </si>
  <si>
    <t>AM</t>
  </si>
  <si>
    <t>RES</t>
  </si>
  <si>
    <t>UNI</t>
  </si>
  <si>
    <t>ICON AOHP +4</t>
  </si>
  <si>
    <t>VT</t>
  </si>
  <si>
    <t>sum AurisMed</t>
  </si>
  <si>
    <t>AT</t>
  </si>
  <si>
    <t>SIE</t>
  </si>
  <si>
    <t>sum Audiotronics</t>
  </si>
  <si>
    <t>BT</t>
  </si>
  <si>
    <t>PH</t>
  </si>
  <si>
    <t>46 (S46-O/OL)</t>
  </si>
  <si>
    <t>sum Beltone</t>
  </si>
  <si>
    <t>GW</t>
  </si>
  <si>
    <t>BF</t>
  </si>
  <si>
    <t>sum Gewa</t>
  </si>
  <si>
    <t>WX</t>
  </si>
  <si>
    <t>P8X</t>
  </si>
  <si>
    <t>P8</t>
  </si>
  <si>
    <t>P38</t>
  </si>
  <si>
    <t>sum Medisan</t>
  </si>
  <si>
    <t>OT</t>
  </si>
  <si>
    <t>P 11 P</t>
  </si>
  <si>
    <t>KRP</t>
  </si>
  <si>
    <t>sum Oticon</t>
  </si>
  <si>
    <t>PK</t>
  </si>
  <si>
    <t>CLARO 21dAZ</t>
  </si>
  <si>
    <t>CLARO 22</t>
  </si>
  <si>
    <t>SONOFORTE P3 AZ</t>
  </si>
  <si>
    <t>SUPERFRONT PP-C-L-4</t>
  </si>
  <si>
    <t>NOVOFORTE E4</t>
  </si>
  <si>
    <t>sum Phonak</t>
  </si>
  <si>
    <t>DX</t>
  </si>
  <si>
    <t>163 D DANALOGIC</t>
  </si>
  <si>
    <t>107-2</t>
  </si>
  <si>
    <t>sum GN ReSound</t>
  </si>
  <si>
    <t>ST</t>
  </si>
  <si>
    <t>sum Starkey</t>
  </si>
  <si>
    <t>Høreapparater totalt, alle importører</t>
  </si>
  <si>
    <t>siste kv</t>
  </si>
  <si>
    <t>Bak øret</t>
  </si>
  <si>
    <t>I øret</t>
  </si>
  <si>
    <t>Kanal</t>
  </si>
  <si>
    <t>Sum høreapparater</t>
  </si>
  <si>
    <t>Andel</t>
  </si>
  <si>
    <t>av sum</t>
  </si>
  <si>
    <t>Andel digitale apparater</t>
  </si>
  <si>
    <t xml:space="preserve">Antall modeller på lista </t>
  </si>
  <si>
    <t>av antall</t>
  </si>
  <si>
    <t>De 10 mest solgte modellene:</t>
  </si>
  <si>
    <t>siste kv.</t>
  </si>
  <si>
    <t>1:Velg Data,Filter, Avansert</t>
  </si>
  <si>
    <t>ReSound</t>
  </si>
  <si>
    <r>
      <t xml:space="preserve">5: Viktig: Velg </t>
    </r>
    <r>
      <rPr>
        <b/>
        <sz val="8.5"/>
        <rFont val="MS Sans Serif"/>
        <family val="0"/>
      </rPr>
      <t>Kopier til annen posisjon!</t>
    </r>
  </si>
  <si>
    <t>Beltone</t>
  </si>
  <si>
    <t>6: Etter kopiering sorteres på aktuell kolonne (H,I,J,K)</t>
  </si>
  <si>
    <t>De 10 mest solgte modellene</t>
  </si>
  <si>
    <t xml:space="preserve">501/501 D/601 DANALOGIC </t>
  </si>
  <si>
    <t>sum Medus</t>
  </si>
  <si>
    <t>Altair BTE</t>
  </si>
  <si>
    <t>Altair ITC</t>
  </si>
  <si>
    <t>MU</t>
  </si>
  <si>
    <t>MI</t>
  </si>
  <si>
    <t>SO</t>
  </si>
  <si>
    <t>1.halvår</t>
  </si>
  <si>
    <t>Total</t>
  </si>
  <si>
    <t>kr u mva</t>
  </si>
  <si>
    <t>med mva:</t>
  </si>
  <si>
    <t>hele året</t>
  </si>
  <si>
    <t>Av total kr</t>
  </si>
  <si>
    <t>Medus</t>
  </si>
  <si>
    <t>Klasse</t>
  </si>
  <si>
    <t>Altair CIC</t>
  </si>
  <si>
    <t>Altair ITE</t>
  </si>
  <si>
    <t>CANTA 770-D</t>
  </si>
  <si>
    <t>CANTA 730</t>
  </si>
  <si>
    <t>CANTA 780-D</t>
  </si>
  <si>
    <t>CANTA 750-D</t>
  </si>
  <si>
    <t>DIVA SD-9M</t>
  </si>
  <si>
    <t>DIVA SD-XM</t>
  </si>
  <si>
    <t>DIVA SD-CIC</t>
  </si>
  <si>
    <t>CLARO 11</t>
  </si>
  <si>
    <t>Altair MC</t>
  </si>
  <si>
    <t>PICOFORTE(C,PPSC,SC2,PP-C-L)</t>
  </si>
  <si>
    <t>TRIANO S</t>
  </si>
  <si>
    <t>TRIANO SP</t>
  </si>
  <si>
    <t>TRIANO CT</t>
  </si>
  <si>
    <t>B2-CIC</t>
  </si>
  <si>
    <t>SILENT STAR</t>
  </si>
  <si>
    <t>Canta 450-D</t>
  </si>
  <si>
    <t>Canta 470-D</t>
  </si>
  <si>
    <t>Canta 430</t>
  </si>
  <si>
    <t>Canta 410</t>
  </si>
  <si>
    <t>B12</t>
  </si>
  <si>
    <t>B32</t>
  </si>
  <si>
    <t>TRIANO CS</t>
  </si>
  <si>
    <t>TRIANO CIC</t>
  </si>
  <si>
    <t>Oria O75D</t>
  </si>
  <si>
    <t>Oria O35</t>
  </si>
  <si>
    <t>Oria O25</t>
  </si>
  <si>
    <t>Oria O15</t>
  </si>
  <si>
    <t>Oria O35D</t>
  </si>
  <si>
    <t>Oria O45</t>
  </si>
  <si>
    <t>NewTone 002</t>
  </si>
  <si>
    <t>PERSEO 11</t>
  </si>
  <si>
    <t>CIC</t>
  </si>
  <si>
    <t>PERSEO 22</t>
  </si>
  <si>
    <t>PERSEO 12</t>
  </si>
  <si>
    <t>Conversa</t>
  </si>
  <si>
    <t>Conversa Power</t>
  </si>
  <si>
    <t>ReSound AIR</t>
  </si>
  <si>
    <t>REX</t>
  </si>
  <si>
    <t>VOYAGE</t>
  </si>
  <si>
    <t>TRIANO CT-TM</t>
  </si>
  <si>
    <t>MG</t>
  </si>
  <si>
    <t>IT</t>
  </si>
  <si>
    <t>sum Magmo</t>
  </si>
  <si>
    <t>Natura 3 BTE</t>
  </si>
  <si>
    <t>Natura 3 ITC</t>
  </si>
  <si>
    <t>Andre/ukjent</t>
  </si>
  <si>
    <t>Magmo</t>
  </si>
  <si>
    <t>AP</t>
  </si>
  <si>
    <t>sum AudioPhoenix</t>
  </si>
  <si>
    <t>AudioPhoenix</t>
  </si>
  <si>
    <t>DIVA SD-19M</t>
  </si>
  <si>
    <t>Natura 3 ITE</t>
  </si>
  <si>
    <t>Natura 3 MC</t>
  </si>
  <si>
    <t>Natura 3 CIC</t>
  </si>
  <si>
    <t xml:space="preserve">Tinnitusmaskere m m </t>
  </si>
  <si>
    <t>SoundKiss</t>
  </si>
  <si>
    <t>PRISMA TCI CT (ha og masker)</t>
  </si>
  <si>
    <t>HØREAPPARATER</t>
  </si>
  <si>
    <t>Liaison M BTE (uten styrkekontroll)</t>
  </si>
  <si>
    <t>Liaison Power BTE (med styrkekontroll)</t>
  </si>
  <si>
    <t>C8+</t>
  </si>
  <si>
    <t>C18+</t>
  </si>
  <si>
    <t>C19+</t>
  </si>
  <si>
    <t>CXP+</t>
  </si>
  <si>
    <t>Pillow Speaker</t>
  </si>
  <si>
    <t>Under Pillow Speaker</t>
  </si>
  <si>
    <t>Bedside Noise Generator</t>
  </si>
  <si>
    <t>MM2</t>
  </si>
  <si>
    <t>MM6</t>
  </si>
  <si>
    <t>MM10</t>
  </si>
  <si>
    <t>BAHA Compact</t>
  </si>
  <si>
    <t>EMS</t>
  </si>
  <si>
    <t>Classic 300</t>
  </si>
  <si>
    <t>benldr</t>
  </si>
  <si>
    <t>Music Pro S</t>
  </si>
  <si>
    <t>Music Pro</t>
  </si>
  <si>
    <t>Liaision BTE</t>
  </si>
  <si>
    <t>Liaision CIC</t>
  </si>
  <si>
    <t>Liaison Custom ITE</t>
  </si>
  <si>
    <t>Klasse 1: digitale BTE</t>
  </si>
  <si>
    <t>Annet, blandede klasser</t>
  </si>
  <si>
    <t>Klasse 2: digitale ITE/KAN</t>
  </si>
  <si>
    <t xml:space="preserve">Klasse 3: andre </t>
  </si>
  <si>
    <t>Custom Masker</t>
  </si>
  <si>
    <t>B2</t>
  </si>
  <si>
    <t>B2X</t>
  </si>
  <si>
    <t>L12 LOGO</t>
  </si>
  <si>
    <t>Rapportert som høreapparat:</t>
  </si>
  <si>
    <t xml:space="preserve">TCI IT </t>
  </si>
  <si>
    <t>TCI BTE</t>
  </si>
  <si>
    <t>Prisma TCI BTE (ha og masker)</t>
  </si>
  <si>
    <t>22MA</t>
  </si>
  <si>
    <t>Music Pro CIC</t>
  </si>
  <si>
    <t>Music Pro CT</t>
  </si>
  <si>
    <t>TRIANO IT</t>
  </si>
  <si>
    <t>IQ CM Trådløs ITE</t>
  </si>
  <si>
    <t>Quantum Trådløs BTE</t>
  </si>
  <si>
    <t>Adapto ITE</t>
  </si>
  <si>
    <t>Syncro BTE</t>
  </si>
  <si>
    <t>Syncro ITE</t>
  </si>
  <si>
    <t>Syncro CIC</t>
  </si>
  <si>
    <t>VITA SV-9</t>
  </si>
  <si>
    <t>VITA SV-19</t>
  </si>
  <si>
    <t>VITA SV-38</t>
  </si>
  <si>
    <t>VITA SV-XP</t>
  </si>
  <si>
    <t>VITA SV-CIC</t>
  </si>
  <si>
    <t>Freestyle</t>
  </si>
  <si>
    <t>Music Pro CS</t>
  </si>
  <si>
    <t>TRIANO SL</t>
  </si>
  <si>
    <t>PRISMA 2K</t>
  </si>
  <si>
    <t>POWERMAXX 411</t>
  </si>
  <si>
    <t>VALEO 11</t>
  </si>
  <si>
    <t>VALEO 22</t>
  </si>
  <si>
    <t>VALEO 23</t>
  </si>
  <si>
    <t>VALEO 33</t>
  </si>
  <si>
    <t>PERSEO 23 dAZ</t>
  </si>
  <si>
    <t>Dynamic HP VC</t>
  </si>
  <si>
    <t>ARISTA A312</t>
  </si>
  <si>
    <t>Adapto BTE P</t>
  </si>
  <si>
    <t>Adapto BTE</t>
  </si>
  <si>
    <t>Adapto BTE D</t>
  </si>
  <si>
    <t>VITA SV-X</t>
  </si>
  <si>
    <t>Music Pro IT</t>
  </si>
  <si>
    <t>CM IQ</t>
  </si>
  <si>
    <t>Corus C75D</t>
  </si>
  <si>
    <t>Corus C15</t>
  </si>
  <si>
    <t>Corus C35</t>
  </si>
  <si>
    <t>Quartet BTE</t>
  </si>
  <si>
    <t>49 DM</t>
  </si>
  <si>
    <t>Cordelle II</t>
  </si>
  <si>
    <t>Premio VC</t>
  </si>
  <si>
    <t>Vital ultra</t>
  </si>
  <si>
    <t>Vital 49 4C MM II</t>
  </si>
  <si>
    <t>SYMBIO XT 100</t>
  </si>
  <si>
    <t>SYMBIO XT110</t>
  </si>
  <si>
    <t>SYMBIO XT 320</t>
  </si>
  <si>
    <t>SMILE PLUS 320/321</t>
  </si>
  <si>
    <t>SYMBIO XT 400</t>
  </si>
  <si>
    <t>SMILE PLUS 110</t>
  </si>
  <si>
    <t>SYMBIO XT 115</t>
  </si>
  <si>
    <t>SYMBIO XT 325</t>
  </si>
  <si>
    <t>SYMBIO XT 410</t>
  </si>
  <si>
    <t>Utgått</t>
  </si>
  <si>
    <t>AXENT II J13</t>
  </si>
  <si>
    <t>IQ Nano Twin</t>
  </si>
  <si>
    <t>Quantum EVO</t>
  </si>
  <si>
    <t>Megapower EVO</t>
  </si>
  <si>
    <t>Gaia ITE</t>
  </si>
  <si>
    <t>Gaia BTE</t>
  </si>
  <si>
    <t>Gaia BTE P</t>
  </si>
  <si>
    <t>Gaia CIC</t>
  </si>
  <si>
    <t>Gaia ITE P</t>
  </si>
  <si>
    <t>Gaia BTE DIRECT</t>
  </si>
  <si>
    <t>Gaia ITE DIRECT</t>
  </si>
  <si>
    <t>Adapto ITE POWER</t>
  </si>
  <si>
    <t>Adapto CIC</t>
  </si>
  <si>
    <t>Adapto ITE D</t>
  </si>
  <si>
    <t>Sumo XP</t>
  </si>
  <si>
    <t>Leonardo VC</t>
  </si>
  <si>
    <t>SwissEar 106D</t>
  </si>
  <si>
    <t>NEO 102</t>
  </si>
  <si>
    <t>NEO 112</t>
  </si>
  <si>
    <t xml:space="preserve">NEO 202 </t>
  </si>
  <si>
    <t>NEO 322</t>
  </si>
  <si>
    <t>NEO 302</t>
  </si>
  <si>
    <t>NEO 315</t>
  </si>
  <si>
    <t>NEO 301</t>
  </si>
  <si>
    <t>NEO 401</t>
  </si>
  <si>
    <t>Unison 6 BTE</t>
  </si>
  <si>
    <t>Unison 6 Power BTE</t>
  </si>
  <si>
    <t>Unison 6 High Power BTE</t>
  </si>
  <si>
    <t>Conversa.NT BTE</t>
  </si>
  <si>
    <t>Conversa.NT M BTE</t>
  </si>
  <si>
    <t>Conversa.NT Power BTE</t>
  </si>
  <si>
    <t>Conversa.NT Moda BTE</t>
  </si>
  <si>
    <t>Conversa.NT Custom</t>
  </si>
  <si>
    <t>Bionic Nano Twin</t>
  </si>
  <si>
    <t>Bionic ITE</t>
  </si>
  <si>
    <t>Sumo DM</t>
  </si>
  <si>
    <t>Syncro BTE P</t>
  </si>
  <si>
    <t>Tego Pro BTE</t>
  </si>
  <si>
    <t>Tego Pro ITE</t>
  </si>
  <si>
    <t>utgått?</t>
  </si>
  <si>
    <t>miniVALEO 101 AZ</t>
  </si>
  <si>
    <t>SAVIA 11</t>
  </si>
  <si>
    <t>SAVIA 22</t>
  </si>
  <si>
    <t>SAVIA 33</t>
  </si>
  <si>
    <t>ACURIS CIC</t>
  </si>
  <si>
    <t>ACURIS CS</t>
  </si>
  <si>
    <t>ACURIS CT</t>
  </si>
  <si>
    <t>ACURIS CT-TM</t>
  </si>
  <si>
    <t>ACURIS IT</t>
  </si>
  <si>
    <t>ACURIS Life</t>
  </si>
  <si>
    <t>ACURIS S</t>
  </si>
  <si>
    <t xml:space="preserve">ACURIS P </t>
  </si>
  <si>
    <t>Power Pillow Speaker</t>
  </si>
  <si>
    <t>AXENT II CC</t>
  </si>
  <si>
    <t>AXENT II CIC</t>
  </si>
  <si>
    <t>MESA CE</t>
  </si>
  <si>
    <t>MESA CC</t>
  </si>
  <si>
    <t>MESA CIC</t>
  </si>
  <si>
    <t>DAVINCI PXP</t>
  </si>
  <si>
    <t>ASPECT</t>
  </si>
  <si>
    <t>ARISTA CC</t>
  </si>
  <si>
    <t>ARISTA CIC</t>
  </si>
  <si>
    <t>ARISTA CE</t>
  </si>
  <si>
    <t>ReSund Viking</t>
  </si>
  <si>
    <t>ReSound Metrix Mx 70-D/DV/DVI/DI</t>
  </si>
  <si>
    <t>ReSound Metrix Mx 50/40</t>
  </si>
  <si>
    <t>ReSound Metrix Mx 30/30-D/30P</t>
  </si>
  <si>
    <t>ReSound Metrix Mx 10/10P</t>
  </si>
  <si>
    <t>CANTA 710</t>
  </si>
  <si>
    <t>sum Widex</t>
  </si>
  <si>
    <t>sum Entific Medical Systems AB</t>
  </si>
  <si>
    <t>DIVA SD-9M elan</t>
  </si>
  <si>
    <t>VITA SV-9 elan</t>
  </si>
  <si>
    <t>B2XP</t>
  </si>
  <si>
    <t>utgått</t>
  </si>
  <si>
    <t>Corus C45</t>
  </si>
  <si>
    <t>Corus C65</t>
  </si>
  <si>
    <t>Corus C65D</t>
  </si>
  <si>
    <t>Oria O65</t>
  </si>
  <si>
    <t>Oria O65D</t>
  </si>
  <si>
    <t>Activo II</t>
  </si>
  <si>
    <t>CM og power?</t>
  </si>
  <si>
    <t>Tego Pro CIC</t>
  </si>
  <si>
    <t>Pris1.kv</t>
  </si>
  <si>
    <t>Pris3.kv</t>
  </si>
  <si>
    <t>1.halvår *</t>
  </si>
  <si>
    <t>Antall dyre apparater</t>
  </si>
  <si>
    <t>prisgrense</t>
  </si>
  <si>
    <t>* begrenset oppad til prisgrensen</t>
  </si>
  <si>
    <t>For å vise skjulte kolonner:</t>
  </si>
  <si>
    <t>med 25% mva:</t>
  </si>
  <si>
    <t>Kostnad *</t>
  </si>
  <si>
    <t>Kostn.1.halvår *</t>
  </si>
  <si>
    <t>MM10 Digital</t>
  </si>
  <si>
    <t>MM6 Digital</t>
  </si>
  <si>
    <t>Helix analog</t>
  </si>
  <si>
    <t>Helix custom digital</t>
  </si>
  <si>
    <t>Bedside Noise Generator S-3000</t>
  </si>
  <si>
    <t>Conversa.NT CIC</t>
  </si>
  <si>
    <t>Vital 700 CIC</t>
  </si>
  <si>
    <t>TRIANO 3 P</t>
  </si>
  <si>
    <t>D61/D71</t>
  </si>
  <si>
    <t>utgått 3. Kv 05</t>
  </si>
  <si>
    <t>utgått 3. Kv05</t>
  </si>
  <si>
    <t>CLARO 111/211/311</t>
  </si>
  <si>
    <t>PERSEO 111/211/311</t>
  </si>
  <si>
    <t>SAVIA 111/211/311</t>
  </si>
  <si>
    <t>SUPERO 411/412/413</t>
  </si>
  <si>
    <t>VALEO 211/311 AZ</t>
  </si>
  <si>
    <t>med mva</t>
  </si>
  <si>
    <t>andel</t>
  </si>
  <si>
    <t>av total kr</t>
  </si>
  <si>
    <t>Unison 6 Custom</t>
  </si>
  <si>
    <t>Corus C25</t>
  </si>
  <si>
    <t>Tego Pro BTE P</t>
  </si>
  <si>
    <t>CX+</t>
  </si>
  <si>
    <t>ARISTA S13</t>
  </si>
  <si>
    <t>ikke i produkt- og prisoversikt</t>
  </si>
  <si>
    <t>2: Skriv inn Listeområde A1:N270 e.l</t>
  </si>
  <si>
    <t>4: Skriv inn Kopier til A342:Q342 e.l</t>
  </si>
  <si>
    <t>3: Skriv inn Vilkårsområde E339:E341</t>
  </si>
  <si>
    <t>merk kolonnen før og etter den skjulte,  høyreklikk, velg Ta frem eller Vis</t>
  </si>
  <si>
    <t>Conversa C</t>
  </si>
  <si>
    <t>Divino</t>
  </si>
  <si>
    <t>NEO 105</t>
  </si>
  <si>
    <t>AXENT II CE</t>
  </si>
  <si>
    <t>Pris 3.kv</t>
  </si>
  <si>
    <t>Pris 1.kv</t>
  </si>
  <si>
    <t>C9+</t>
  </si>
  <si>
    <t>Oria O45D</t>
  </si>
  <si>
    <t>sum Unitron</t>
  </si>
  <si>
    <t>hele 2006</t>
  </si>
  <si>
    <t>Engebretsen</t>
  </si>
  <si>
    <t>1995</t>
  </si>
  <si>
    <t>1996</t>
  </si>
  <si>
    <t>1997</t>
  </si>
  <si>
    <t>AudioTek</t>
  </si>
  <si>
    <t>Beltone (Philips)</t>
  </si>
  <si>
    <t>ReSound (Danavox)</t>
  </si>
  <si>
    <t>andre</t>
  </si>
  <si>
    <t>andre:</t>
  </si>
  <si>
    <t>3M</t>
  </si>
  <si>
    <t>Norsk Audio</t>
  </si>
  <si>
    <t>Figurene kan merkes og skrives ut hver for seg</t>
  </si>
  <si>
    <t>sum antall høreapp.</t>
  </si>
  <si>
    <t>sum mill. kr ex mva</t>
  </si>
  <si>
    <t>kr pr apparat</t>
  </si>
  <si>
    <t>beregnet gjennomsnittspris</t>
  </si>
  <si>
    <t>Unitron</t>
  </si>
  <si>
    <t>Korrigert 26.4.07</t>
  </si>
  <si>
    <t>2006 Korrigert 26.4.07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</si>
</sst>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0%"/>
    <numFmt numFmtId="177" formatCode="0.00%"/>
    <numFmt numFmtId="178" formatCode="d\.m\.yy"/>
    <numFmt numFmtId="179" formatCode="d\.mmm\.yy"/>
    <numFmt numFmtId="180" formatCode="d\.mmm"/>
    <numFmt numFmtId="181" formatCode="mmm\.yy"/>
    <numFmt numFmtId="182" formatCode="h:mm"/>
    <numFmt numFmtId="183" formatCode="h:mm:ss"/>
    <numFmt numFmtId="184" formatCode="d\.m\.yy\ h:mm"/>
    <numFmt numFmtId="185" formatCode="0.0"/>
    <numFmt numFmtId="186" formatCode="0.0\ %"/>
    <numFmt numFmtId="187" formatCode="0.0%"/>
    <numFmt numFmtId="188" formatCode="0.00000000"/>
    <numFmt numFmtId="189" formatCode="0.000%"/>
    <numFmt numFmtId="190" formatCode="0.0000%"/>
    <numFmt numFmtId="191" formatCode="&quot;Ja&quot;;&quot;Ja&quot;;&quot;Nei&quot;"/>
    <numFmt numFmtId="192" formatCode="&quot;Sann&quot;;&quot;Sann&quot;;&quot;Usann&quot;"/>
    <numFmt numFmtId="193" formatCode="&quot;På&quot;;&quot;På&quot;;&quot;Av&quot;"/>
    <numFmt numFmtId="194" formatCode="#,##0.0"/>
    <numFmt numFmtId="195" formatCode="#,##0.000"/>
    <numFmt numFmtId="196" formatCode="#,##0.000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8.5"/>
      <name val="MS Sans Serif"/>
      <family val="2"/>
    </font>
    <font>
      <i/>
      <sz val="8.5"/>
      <name val="MS Sans Serif"/>
      <family val="2"/>
    </font>
    <font>
      <b/>
      <sz val="8.5"/>
      <name val="MS Sans Serif"/>
      <family val="0"/>
    </font>
    <font>
      <b/>
      <sz val="10"/>
      <name val="Arial"/>
      <family val="0"/>
    </font>
    <font>
      <sz val="7"/>
      <name val="MS Sans Serif"/>
      <family val="2"/>
    </font>
    <font>
      <sz val="8.5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8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19.75"/>
      <name val="Arial"/>
      <family val="0"/>
    </font>
    <font>
      <sz val="16.5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b/>
      <sz val="8"/>
      <name val="Arial"/>
      <family val="0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185" fontId="5" fillId="0" borderId="3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7" fontId="5" fillId="0" borderId="0" xfId="18" applyNumberFormat="1" applyFont="1" applyBorder="1" applyAlignment="1">
      <alignment/>
    </xf>
    <xf numFmtId="187" fontId="5" fillId="0" borderId="10" xfId="18" applyNumberFormat="1" applyFont="1" applyBorder="1" applyAlignment="1">
      <alignment/>
    </xf>
    <xf numFmtId="187" fontId="5" fillId="0" borderId="0" xfId="18" applyNumberFormat="1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185" fontId="5" fillId="2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0" xfId="18" applyNumberFormat="1" applyFont="1" applyBorder="1" applyAlignment="1">
      <alignment/>
    </xf>
    <xf numFmtId="0" fontId="0" fillId="0" borderId="0" xfId="0" applyFont="1" applyAlignment="1">
      <alignment/>
    </xf>
    <xf numFmtId="20" fontId="5" fillId="2" borderId="0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3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187" fontId="5" fillId="0" borderId="3" xfId="18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76" fontId="5" fillId="0" borderId="15" xfId="18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187" fontId="5" fillId="0" borderId="6" xfId="18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87" fontId="5" fillId="0" borderId="2" xfId="18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1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0" xfId="19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2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24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5" xfId="19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3" fontId="5" fillId="0" borderId="0" xfId="19" applyNumberFormat="1" applyFont="1" applyBorder="1" applyAlignment="1">
      <alignment/>
    </xf>
    <xf numFmtId="3" fontId="5" fillId="0" borderId="5" xfId="19" applyNumberFormat="1" applyFont="1" applyBorder="1" applyAlignment="1">
      <alignment/>
    </xf>
    <xf numFmtId="3" fontId="5" fillId="0" borderId="25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5" fillId="0" borderId="6" xfId="19" applyNumberFormat="1" applyFont="1" applyFill="1" applyBorder="1" applyAlignment="1">
      <alignment/>
    </xf>
    <xf numFmtId="3" fontId="5" fillId="0" borderId="26" xfId="19" applyNumberFormat="1" applyFont="1" applyBorder="1" applyAlignment="1">
      <alignment/>
    </xf>
    <xf numFmtId="0" fontId="13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5" fillId="0" borderId="0" xfId="0" applyFont="1" applyAlignment="1">
      <alignment horizontal="center"/>
    </xf>
    <xf numFmtId="1" fontId="5" fillId="0" borderId="18" xfId="0" applyNumberFormat="1" applyFont="1" applyBorder="1" applyAlignment="1">
      <alignment/>
    </xf>
    <xf numFmtId="3" fontId="5" fillId="0" borderId="11" xfId="19" applyNumberFormat="1" applyFont="1" applyBorder="1" applyAlignment="1">
      <alignment horizontal="right"/>
    </xf>
    <xf numFmtId="187" fontId="5" fillId="0" borderId="10" xfId="18" applyNumberFormat="1" applyFont="1" applyBorder="1" applyAlignment="1">
      <alignment/>
    </xf>
    <xf numFmtId="187" fontId="5" fillId="0" borderId="27" xfId="18" applyNumberFormat="1" applyFont="1" applyBorder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0" xfId="19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0" xfId="18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176" fontId="5" fillId="0" borderId="10" xfId="18" applyNumberFormat="1" applyFont="1" applyBorder="1" applyAlignment="1">
      <alignment/>
    </xf>
    <xf numFmtId="3" fontId="7" fillId="0" borderId="2" xfId="19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20" xfId="19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187" fontId="5" fillId="0" borderId="0" xfId="18" applyNumberFormat="1" applyFont="1" applyBorder="1" applyAlignment="1">
      <alignment horizontal="left"/>
    </xf>
    <xf numFmtId="187" fontId="5" fillId="0" borderId="6" xfId="18" applyNumberFormat="1" applyFont="1" applyFill="1" applyBorder="1" applyAlignment="1">
      <alignment horizontal="left"/>
    </xf>
    <xf numFmtId="0" fontId="15" fillId="0" borderId="0" xfId="0" applyFont="1" applyFill="1" applyAlignment="1">
      <alignment/>
    </xf>
    <xf numFmtId="3" fontId="5" fillId="0" borderId="10" xfId="19" applyNumberFormat="1" applyFont="1" applyBorder="1" applyAlignment="1">
      <alignment/>
    </xf>
    <xf numFmtId="3" fontId="5" fillId="0" borderId="6" xfId="19" applyNumberFormat="1" applyFont="1" applyFill="1" applyBorder="1" applyAlignment="1">
      <alignment/>
    </xf>
    <xf numFmtId="3" fontId="5" fillId="0" borderId="18" xfId="19" applyNumberFormat="1" applyFont="1" applyFill="1" applyBorder="1" applyAlignment="1">
      <alignment/>
    </xf>
    <xf numFmtId="3" fontId="7" fillId="0" borderId="17" xfId="19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17" applyFont="1" applyBorder="1" applyAlignment="1">
      <alignment horizontal="left"/>
      <protection/>
    </xf>
    <xf numFmtId="0" fontId="5" fillId="0" borderId="0" xfId="17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0" fontId="5" fillId="0" borderId="0" xfId="17" applyFont="1" applyBorder="1">
      <alignment/>
      <protection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5" fillId="0" borderId="2" xfId="0" applyFont="1" applyBorder="1" applyAlignment="1" quotePrefix="1">
      <alignment horizontal="center"/>
    </xf>
    <xf numFmtId="0" fontId="5" fillId="0" borderId="28" xfId="0" applyFont="1" applyBorder="1" applyAlignment="1">
      <alignment horizontal="left"/>
    </xf>
    <xf numFmtId="0" fontId="5" fillId="0" borderId="23" xfId="0" applyFont="1" applyBorder="1" applyAlignment="1">
      <alignment/>
    </xf>
    <xf numFmtId="176" fontId="5" fillId="0" borderId="29" xfId="18" applyFont="1" applyBorder="1" applyAlignment="1">
      <alignment/>
    </xf>
    <xf numFmtId="3" fontId="7" fillId="4" borderId="2" xfId="19" applyNumberFormat="1" applyFont="1" applyFill="1" applyBorder="1" applyAlignment="1">
      <alignment/>
    </xf>
    <xf numFmtId="3" fontId="7" fillId="4" borderId="20" xfId="19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5" fillId="4" borderId="5" xfId="19" applyNumberFormat="1" applyFont="1" applyFill="1" applyBorder="1" applyAlignment="1">
      <alignment/>
    </xf>
    <xf numFmtId="3" fontId="5" fillId="4" borderId="5" xfId="19" applyNumberFormat="1" applyFont="1" applyFill="1" applyBorder="1" applyAlignment="1">
      <alignment horizontal="right"/>
    </xf>
    <xf numFmtId="3" fontId="5" fillId="4" borderId="2" xfId="19" applyNumberFormat="1" applyFont="1" applyFill="1" applyBorder="1" applyAlignment="1">
      <alignment/>
    </xf>
    <xf numFmtId="3" fontId="5" fillId="4" borderId="22" xfId="19" applyNumberFormat="1" applyFont="1" applyFill="1" applyBorder="1" applyAlignment="1">
      <alignment/>
    </xf>
    <xf numFmtId="3" fontId="5" fillId="4" borderId="5" xfId="19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/>
    </xf>
    <xf numFmtId="3" fontId="5" fillId="4" borderId="6" xfId="19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/>
    </xf>
    <xf numFmtId="187" fontId="5" fillId="4" borderId="0" xfId="18" applyNumberFormat="1" applyFont="1" applyFill="1" applyBorder="1" applyAlignment="1">
      <alignment/>
    </xf>
    <xf numFmtId="3" fontId="6" fillId="4" borderId="0" xfId="19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 horizontal="right"/>
    </xf>
    <xf numFmtId="3" fontId="0" fillId="4" borderId="0" xfId="19" applyNumberFormat="1" applyFill="1" applyAlignment="1">
      <alignment/>
    </xf>
    <xf numFmtId="3" fontId="5" fillId="4" borderId="0" xfId="19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 horizontal="right"/>
    </xf>
    <xf numFmtId="3" fontId="5" fillId="4" borderId="0" xfId="19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7" fillId="0" borderId="2" xfId="19" applyNumberFormat="1" applyFont="1" applyBorder="1" applyAlignment="1">
      <alignment horizontal="right"/>
    </xf>
    <xf numFmtId="3" fontId="7" fillId="0" borderId="20" xfId="19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2" xfId="19" applyNumberFormat="1" applyFont="1" applyBorder="1" applyAlignment="1">
      <alignment horizontal="right"/>
    </xf>
    <xf numFmtId="3" fontId="5" fillId="0" borderId="22" xfId="19" applyNumberFormat="1" applyFont="1" applyBorder="1" applyAlignment="1">
      <alignment horizontal="right"/>
    </xf>
    <xf numFmtId="3" fontId="5" fillId="0" borderId="5" xfId="19" applyNumberFormat="1" applyFont="1" applyBorder="1" applyAlignment="1">
      <alignment horizontal="right"/>
    </xf>
    <xf numFmtId="3" fontId="5" fillId="0" borderId="6" xfId="1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19" applyNumberFormat="1" applyFont="1" applyFill="1" applyBorder="1" applyAlignment="1">
      <alignment horizontal="left"/>
    </xf>
    <xf numFmtId="3" fontId="7" fillId="0" borderId="2" xfId="19" applyNumberFormat="1" applyFont="1" applyBorder="1" applyAlignment="1">
      <alignment horizontal="left"/>
    </xf>
    <xf numFmtId="3" fontId="5" fillId="0" borderId="5" xfId="19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87" fontId="5" fillId="0" borderId="0" xfId="18" applyNumberFormat="1" applyFont="1" applyFill="1" applyBorder="1" applyAlignment="1">
      <alignment/>
    </xf>
    <xf numFmtId="3" fontId="5" fillId="0" borderId="5" xfId="19" applyNumberFormat="1" applyFont="1" applyFill="1" applyBorder="1" applyAlignment="1">
      <alignment horizontal="right"/>
    </xf>
    <xf numFmtId="187" fontId="5" fillId="0" borderId="0" xfId="18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6" xfId="19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19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19" applyNumberFormat="1" applyFont="1" applyFill="1" applyBorder="1" applyAlignment="1">
      <alignment/>
    </xf>
    <xf numFmtId="176" fontId="5" fillId="4" borderId="0" xfId="18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3" fontId="5" fillId="0" borderId="2" xfId="19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9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0" fontId="5" fillId="0" borderId="30" xfId="0" applyFont="1" applyBorder="1" applyAlignment="1">
      <alignment/>
    </xf>
    <xf numFmtId="3" fontId="13" fillId="0" borderId="3" xfId="0" applyNumberFormat="1" applyFont="1" applyBorder="1" applyAlignment="1">
      <alignment/>
    </xf>
    <xf numFmtId="0" fontId="5" fillId="0" borderId="24" xfId="0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3" fontId="5" fillId="5" borderId="6" xfId="19" applyNumberFormat="1" applyFont="1" applyFill="1" applyBorder="1" applyAlignment="1">
      <alignment/>
    </xf>
    <xf numFmtId="3" fontId="5" fillId="5" borderId="6" xfId="19" applyNumberFormat="1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3" fontId="13" fillId="5" borderId="0" xfId="0" applyNumberFormat="1" applyFont="1" applyFill="1" applyAlignment="1">
      <alignment/>
    </xf>
  </cellXfs>
  <cellStyles count="7">
    <cellStyle name="Normal" xfId="0"/>
    <cellStyle name="Followed Hyperlink" xfId="15"/>
    <cellStyle name="Hyperlink" xfId="16"/>
    <cellStyle name="Normal_Ark1" xfId="17"/>
    <cellStyle name="Percent" xfId="18"/>
    <cellStyle name="Comma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Hele 2006</a:t>
            </a:r>
          </a:p>
        </c:rich>
      </c:tx>
      <c:layout>
        <c:manualLayout>
          <c:xMode val="factor"/>
          <c:yMode val="factor"/>
          <c:x val="0.394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525"/>
          <c:y val="0.251"/>
          <c:w val="0.228"/>
          <c:h val="0.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.0\ 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\ 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Høreapparat!$C$303:$C$307</c:f>
              <c:strCache/>
            </c:strRef>
          </c:cat>
          <c:val>
            <c:numRef>
              <c:f>Høreapparat!$J$303:$J$307</c:f>
              <c:numCache/>
            </c:numRef>
          </c:val>
        </c:ser>
        <c:firstSliceAng val="2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Antall høreapparater
fordelt på leverandør
hele 2006</a:t>
            </a:r>
          </a:p>
        </c:rich>
      </c:tx>
      <c:layout>
        <c:manualLayout>
          <c:xMode val="factor"/>
          <c:yMode val="factor"/>
          <c:x val="0.298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5"/>
          <c:y val="0.17825"/>
          <c:w val="0.44275"/>
          <c:h val="0.669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Høreapparat!$C$349:$C$361</c:f>
              <c:strCache/>
            </c:strRef>
          </c:cat>
          <c:val>
            <c:numRef>
              <c:f>Høreapparat!$J$349:$J$361</c:f>
              <c:numCache/>
            </c:numRef>
          </c:val>
        </c:ser>
        <c:firstSliceAng val="320"/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Antall NAV-apparater pr år</a:t>
            </a:r>
          </a:p>
        </c:rich>
      </c:tx>
      <c:layout>
        <c:manualLayout>
          <c:xMode val="factor"/>
          <c:yMode val="factor"/>
          <c:x val="0.0042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78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 95-06'!$B$1</c:f>
              <c:strCache>
                <c:ptCount val="1"/>
                <c:pt idx="0">
                  <c:v>1995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95-06'!$A$2:$A$16</c:f>
              <c:strCache/>
            </c:strRef>
          </c:cat>
          <c:val>
            <c:numRef>
              <c:f>'HA 95-06'!$B$2:$B$16</c:f>
              <c:numCache/>
            </c:numRef>
          </c:val>
        </c:ser>
        <c:ser>
          <c:idx val="1"/>
          <c:order val="1"/>
          <c:tx>
            <c:strRef>
              <c:f>'HA 95-06'!$C$1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95-06'!$A$2:$A$16</c:f>
              <c:strCache/>
            </c:strRef>
          </c:cat>
          <c:val>
            <c:numRef>
              <c:f>'HA 95-06'!$C$2:$C$16</c:f>
              <c:numCache/>
            </c:numRef>
          </c:val>
        </c:ser>
        <c:ser>
          <c:idx val="2"/>
          <c:order val="2"/>
          <c:tx>
            <c:strRef>
              <c:f>'HA 95-06'!$D$1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95-06'!$A$2:$A$16</c:f>
              <c:strCache/>
            </c:strRef>
          </c:cat>
          <c:val>
            <c:numRef>
              <c:f>'HA 95-06'!$D$2:$D$16</c:f>
              <c:numCache/>
            </c:numRef>
          </c:val>
        </c:ser>
        <c:ser>
          <c:idx val="3"/>
          <c:order val="3"/>
          <c:tx>
            <c:strRef>
              <c:f>'HA 95-06'!$E$1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95-06'!$A$2:$A$16</c:f>
              <c:strCache/>
            </c:strRef>
          </c:cat>
          <c:val>
            <c:numRef>
              <c:f>'HA 95-06'!$E$2:$E$16</c:f>
              <c:numCache/>
            </c:numRef>
          </c:val>
        </c:ser>
        <c:ser>
          <c:idx val="4"/>
          <c:order val="4"/>
          <c:tx>
            <c:strRef>
              <c:f>'HA 95-06'!$F$1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95-06'!$A$2:$A$16</c:f>
              <c:strCache/>
            </c:strRef>
          </c:cat>
          <c:val>
            <c:numRef>
              <c:f>'HA 95-06'!$F$2:$F$16</c:f>
              <c:numCache/>
            </c:numRef>
          </c:val>
        </c:ser>
        <c:ser>
          <c:idx val="5"/>
          <c:order val="5"/>
          <c:tx>
            <c:strRef>
              <c:f>'HA 95-06'!$G$1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95-06'!$A$2:$A$16</c:f>
              <c:strCache/>
            </c:strRef>
          </c:cat>
          <c:val>
            <c:numRef>
              <c:f>'HA 95-06'!$G$2:$G$16</c:f>
              <c:numCache/>
            </c:numRef>
          </c:val>
        </c:ser>
        <c:ser>
          <c:idx val="6"/>
          <c:order val="6"/>
          <c:tx>
            <c:strRef>
              <c:f>'HA 95-06'!$H$1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95-06'!$A$2:$A$16</c:f>
              <c:strCache/>
            </c:strRef>
          </c:cat>
          <c:val>
            <c:numRef>
              <c:f>'HA 95-06'!$H$2:$H$16</c:f>
              <c:numCache/>
            </c:numRef>
          </c:val>
        </c:ser>
        <c:ser>
          <c:idx val="7"/>
          <c:order val="7"/>
          <c:tx>
            <c:strRef>
              <c:f>'HA 95-06'!$I$1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95-06'!$A$2:$A$16</c:f>
              <c:strCache/>
            </c:strRef>
          </c:cat>
          <c:val>
            <c:numRef>
              <c:f>'HA 95-06'!$I$2:$I$16</c:f>
              <c:numCache/>
            </c:numRef>
          </c:val>
        </c:ser>
        <c:ser>
          <c:idx val="8"/>
          <c:order val="8"/>
          <c:tx>
            <c:strRef>
              <c:f>'HA 95-06'!$J$1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95-06'!$A$2:$A$16</c:f>
              <c:strCache/>
            </c:strRef>
          </c:cat>
          <c:val>
            <c:numRef>
              <c:f>'HA 95-06'!$J$2:$J$16</c:f>
              <c:numCache/>
            </c:numRef>
          </c:val>
        </c:ser>
        <c:ser>
          <c:idx val="9"/>
          <c:order val="9"/>
          <c:tx>
            <c:strRef>
              <c:f>'HA 95-06'!$K$1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95-06'!$A$2:$A$16</c:f>
              <c:strCache/>
            </c:strRef>
          </c:cat>
          <c:val>
            <c:numRef>
              <c:f>'HA 95-06'!$K$2:$K$16</c:f>
              <c:numCache/>
            </c:numRef>
          </c:val>
        </c:ser>
        <c:ser>
          <c:idx val="10"/>
          <c:order val="10"/>
          <c:tx>
            <c:strRef>
              <c:f>'HA 95-06'!$L$1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95-06'!$A$2:$A$16</c:f>
              <c:strCache/>
            </c:strRef>
          </c:cat>
          <c:val>
            <c:numRef>
              <c:f>'HA 95-06'!$L$2:$L$16</c:f>
              <c:numCache/>
            </c:numRef>
          </c:val>
        </c:ser>
        <c:ser>
          <c:idx val="11"/>
          <c:order val="11"/>
          <c:tx>
            <c:strRef>
              <c:f>'HA 95-06'!$M$1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'HA 95-06'!$M$2:$M$16</c:f>
              <c:numCache/>
            </c:numRef>
          </c:val>
        </c:ser>
        <c:axId val="40154151"/>
        <c:axId val="25843040"/>
      </c:bar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43040"/>
        <c:crosses val="autoZero"/>
        <c:auto val="0"/>
        <c:lblOffset val="100"/>
        <c:noMultiLvlLbl val="0"/>
      </c:catAx>
      <c:valAx>
        <c:axId val="25843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5415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385"/>
          <c:y val="0.191"/>
          <c:w val="0.10375"/>
          <c:h val="0.33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Totalt antall NAV-apparater pr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275"/>
          <c:w val="0.967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95-06'!$B$17:$M$17</c:f>
              <c:numCache/>
            </c:numRef>
          </c:val>
        </c:ser>
        <c:axId val="31260769"/>
        <c:axId val="12911466"/>
      </c:barChart>
      <c:cat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1466"/>
        <c:crosses val="autoZero"/>
        <c:auto val="1"/>
        <c:lblOffset val="100"/>
        <c:noMultiLvlLbl val="0"/>
      </c:catAx>
      <c:valAx>
        <c:axId val="12911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60769"/>
        <c:crossesAt val="1"/>
        <c:crossBetween val="between"/>
        <c:dispUnits/>
        <c:majorUnit val="10000"/>
        <c:minorUnit val="10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Høreapparatkostnader for NAV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 95-06'!$F$1:$M$1</c:f>
              <c:numCache/>
            </c:numRef>
          </c:cat>
          <c:val>
            <c:numRef>
              <c:f>'HA 95-06'!$F$24:$M$24</c:f>
              <c:numCache/>
            </c:numRef>
          </c:val>
        </c:ser>
        <c:axId val="49094331"/>
        <c:axId val="39195796"/>
      </c:bar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mill kr ex mva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9433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375"/>
          <c:w val="0.78225"/>
          <c:h val="0.9325"/>
        </c:manualLayout>
      </c:layout>
      <c:areaChart>
        <c:grouping val="percentStacked"/>
        <c:varyColors val="0"/>
        <c:ser>
          <c:idx val="0"/>
          <c:order val="0"/>
          <c:tx>
            <c:strRef>
              <c:f>'HA 95-06'!$A$2</c:f>
              <c:strCache>
                <c:ptCount val="1"/>
                <c:pt idx="0">
                  <c:v>AudioPhoenix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95-06'!$B$2:$M$2</c:f>
              <c:numCache/>
            </c:numRef>
          </c:val>
        </c:ser>
        <c:ser>
          <c:idx val="1"/>
          <c:order val="1"/>
          <c:tx>
            <c:strRef>
              <c:f>'HA 95-06'!$A$3</c:f>
              <c:strCache>
                <c:ptCount val="1"/>
                <c:pt idx="0">
                  <c:v>AudioTek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95-06'!$B$3:$M$3</c:f>
              <c:numCache/>
            </c:numRef>
          </c:val>
        </c:ser>
        <c:ser>
          <c:idx val="2"/>
          <c:order val="2"/>
          <c:tx>
            <c:strRef>
              <c:f>'HA 95-06'!$A$4</c:f>
              <c:strCache>
                <c:ptCount val="1"/>
                <c:pt idx="0">
                  <c:v>Audiotronics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95-06'!$B$4:$M$4</c:f>
              <c:numCache/>
            </c:numRef>
          </c:val>
        </c:ser>
        <c:ser>
          <c:idx val="3"/>
          <c:order val="3"/>
          <c:tx>
            <c:strRef>
              <c:f>'HA 95-06'!$A$5</c:f>
              <c:strCache>
                <c:ptCount val="1"/>
                <c:pt idx="0">
                  <c:v>AurisMed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95-06'!$B$5:$M$5</c:f>
              <c:numCache/>
            </c:numRef>
          </c:val>
        </c:ser>
        <c:ser>
          <c:idx val="4"/>
          <c:order val="4"/>
          <c:tx>
            <c:strRef>
              <c:f>'HA 95-06'!$A$6</c:f>
              <c:strCache>
                <c:ptCount val="1"/>
                <c:pt idx="0">
                  <c:v>Beltone (Philips)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95-06'!$B$6:$M$6</c:f>
              <c:numCache/>
            </c:numRef>
          </c:val>
        </c:ser>
        <c:ser>
          <c:idx val="5"/>
          <c:order val="5"/>
          <c:tx>
            <c:strRef>
              <c:f>'HA 95-06'!$A$7</c:f>
              <c:strCache>
                <c:ptCount val="1"/>
                <c:pt idx="0">
                  <c:v>Gewa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95-06'!$B$7:$M$7</c:f>
              <c:numCache/>
            </c:numRef>
          </c:val>
        </c:ser>
        <c:ser>
          <c:idx val="6"/>
          <c:order val="6"/>
          <c:tx>
            <c:strRef>
              <c:f>'HA 95-06'!$A$8</c:f>
              <c:strCache>
                <c:ptCount val="1"/>
                <c:pt idx="0">
                  <c:v>Magmo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95-06'!$B$8:$M$8</c:f>
              <c:numCache/>
            </c:numRef>
          </c:val>
        </c:ser>
        <c:ser>
          <c:idx val="7"/>
          <c:order val="7"/>
          <c:tx>
            <c:strRef>
              <c:f>'HA 95-06'!$A$9</c:f>
              <c:strCache>
                <c:ptCount val="1"/>
                <c:pt idx="0">
                  <c:v>Medisan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95-06'!$B$9:$M$9</c:f>
              <c:numCache/>
            </c:numRef>
          </c:val>
        </c:ser>
        <c:ser>
          <c:idx val="8"/>
          <c:order val="8"/>
          <c:tx>
            <c:strRef>
              <c:f>'HA 95-06'!$A$10</c:f>
              <c:strCache>
                <c:ptCount val="1"/>
                <c:pt idx="0">
                  <c:v>Medus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95-06'!$B$10:$M$10</c:f>
              <c:numCache/>
            </c:numRef>
          </c:val>
        </c:ser>
        <c:ser>
          <c:idx val="9"/>
          <c:order val="9"/>
          <c:tx>
            <c:strRef>
              <c:f>'HA 95-06'!$A$11</c:f>
              <c:strCache>
                <c:ptCount val="1"/>
                <c:pt idx="0">
                  <c:v>Oticon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95-06'!$B$11:$M$11</c:f>
              <c:numCache/>
            </c:numRef>
          </c:val>
        </c:ser>
        <c:ser>
          <c:idx val="10"/>
          <c:order val="10"/>
          <c:tx>
            <c:strRef>
              <c:f>'HA 95-06'!$A$12</c:f>
              <c:strCache>
                <c:ptCount val="1"/>
                <c:pt idx="0">
                  <c:v>Phonak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95-06'!$B$12:$M$12</c:f>
              <c:numCache/>
            </c:numRef>
          </c:val>
        </c:ser>
        <c:ser>
          <c:idx val="11"/>
          <c:order val="11"/>
          <c:tx>
            <c:strRef>
              <c:f>'HA 95-06'!$A$13</c:f>
              <c:strCache>
                <c:ptCount val="1"/>
                <c:pt idx="0">
                  <c:v>ReSound (Danavox)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95-06'!$B$13:$M$13</c:f>
              <c:numCache/>
            </c:numRef>
          </c:val>
        </c:ser>
        <c:ser>
          <c:idx val="12"/>
          <c:order val="12"/>
          <c:tx>
            <c:strRef>
              <c:f>'HA 95-06'!$A$14</c:f>
              <c:strCache>
                <c:ptCount val="1"/>
                <c:pt idx="0">
                  <c:v>Starkey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95-06'!$B$14:$M$14</c:f>
              <c:numCache/>
            </c:numRef>
          </c:val>
        </c:ser>
        <c:ser>
          <c:idx val="13"/>
          <c:order val="13"/>
          <c:tx>
            <c:strRef>
              <c:f>'HA 95-06'!$A$15</c:f>
              <c:strCache>
                <c:ptCount val="1"/>
                <c:pt idx="0">
                  <c:v>Unitron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95-06'!$B$15:$M$15</c:f>
              <c:numCache/>
            </c:numRef>
          </c:val>
        </c:ser>
        <c:ser>
          <c:idx val="14"/>
          <c:order val="14"/>
          <c:tx>
            <c:strRef>
              <c:f>'HA 95-06'!$A$16</c:f>
              <c:strCache>
                <c:ptCount val="1"/>
                <c:pt idx="0">
                  <c:v>andre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95-06'!$B$1:$M$1</c:f>
              <c:strCache/>
            </c:strRef>
          </c:cat>
          <c:val>
            <c:numRef>
              <c:f>'HA 95-06'!$B$16:$M$16</c:f>
              <c:numCache/>
            </c:numRef>
          </c:val>
        </c:ser>
        <c:dropLines>
          <c:spPr>
            <a:ln w="3175">
              <a:solidFill/>
            </a:ln>
          </c:spPr>
        </c:dropLines>
        <c:axId val="17217845"/>
        <c:axId val="20742878"/>
      </c:area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av antall</a:t>
                </a:r>
              </a:p>
            </c:rich>
          </c:tx>
          <c:layout>
            <c:manualLayout>
              <c:xMode val="factor"/>
              <c:yMode val="factor"/>
              <c:x val="0.0182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17845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0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308</xdr:row>
      <xdr:rowOff>9525</xdr:rowOff>
    </xdr:from>
    <xdr:to>
      <xdr:col>5</xdr:col>
      <xdr:colOff>457200</xdr:colOff>
      <xdr:row>320</xdr:row>
      <xdr:rowOff>28575</xdr:rowOff>
    </xdr:to>
    <xdr:graphicFrame>
      <xdr:nvGraphicFramePr>
        <xdr:cNvPr id="1" name="Chart 8"/>
        <xdr:cNvGraphicFramePr/>
      </xdr:nvGraphicFramePr>
      <xdr:xfrm>
        <a:off x="28575" y="41795700"/>
        <a:ext cx="37052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330</xdr:row>
      <xdr:rowOff>38100</xdr:rowOff>
    </xdr:from>
    <xdr:to>
      <xdr:col>5</xdr:col>
      <xdr:colOff>466725</xdr:colOff>
      <xdr:row>347</xdr:row>
      <xdr:rowOff>133350</xdr:rowOff>
    </xdr:to>
    <xdr:graphicFrame>
      <xdr:nvGraphicFramePr>
        <xdr:cNvPr id="2" name="Chart 9"/>
        <xdr:cNvGraphicFramePr/>
      </xdr:nvGraphicFramePr>
      <xdr:xfrm>
        <a:off x="19050" y="44796075"/>
        <a:ext cx="37242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28575</xdr:rowOff>
    </xdr:from>
    <xdr:to>
      <xdr:col>8</xdr:col>
      <xdr:colOff>552450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9525" y="4267200"/>
        <a:ext cx="58674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72</xdr:row>
      <xdr:rowOff>57150</xdr:rowOff>
    </xdr:from>
    <xdr:to>
      <xdr:col>8</xdr:col>
      <xdr:colOff>561975</xdr:colOff>
      <xdr:row>97</xdr:row>
      <xdr:rowOff>95250</xdr:rowOff>
    </xdr:to>
    <xdr:graphicFrame>
      <xdr:nvGraphicFramePr>
        <xdr:cNvPr id="2" name="Chart 3"/>
        <xdr:cNvGraphicFramePr/>
      </xdr:nvGraphicFramePr>
      <xdr:xfrm>
        <a:off x="9525" y="11744325"/>
        <a:ext cx="58769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99</xdr:row>
      <xdr:rowOff>0</xdr:rowOff>
    </xdr:from>
    <xdr:to>
      <xdr:col>8</xdr:col>
      <xdr:colOff>295275</xdr:colOff>
      <xdr:row>123</xdr:row>
      <xdr:rowOff>114300</xdr:rowOff>
    </xdr:to>
    <xdr:graphicFrame>
      <xdr:nvGraphicFramePr>
        <xdr:cNvPr id="3" name="Chart 4"/>
        <xdr:cNvGraphicFramePr/>
      </xdr:nvGraphicFramePr>
      <xdr:xfrm>
        <a:off x="171450" y="16059150"/>
        <a:ext cx="544830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57150</xdr:rowOff>
    </xdr:from>
    <xdr:to>
      <xdr:col>8</xdr:col>
      <xdr:colOff>581025</xdr:colOff>
      <xdr:row>72</xdr:row>
      <xdr:rowOff>47625</xdr:rowOff>
    </xdr:to>
    <xdr:graphicFrame>
      <xdr:nvGraphicFramePr>
        <xdr:cNvPr id="4" name="Chart 5"/>
        <xdr:cNvGraphicFramePr/>
      </xdr:nvGraphicFramePr>
      <xdr:xfrm>
        <a:off x="0" y="8829675"/>
        <a:ext cx="59055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0"/>
  <sheetViews>
    <sheetView tabSelected="1" workbookViewId="0" topLeftCell="A1">
      <pane ySplit="2" topLeftCell="BM290" activePane="bottomLeft" state="frozen"/>
      <selection pane="topLeft" activeCell="A1" sqref="A1"/>
      <selection pane="bottomLeft" activeCell="Q299" sqref="Q299"/>
    </sheetView>
  </sheetViews>
  <sheetFormatPr defaultColWidth="11.421875" defaultRowHeight="12.75"/>
  <cols>
    <col min="1" max="1" width="4.140625" style="6" customWidth="1"/>
    <col min="2" max="2" width="4.140625" style="7" customWidth="1"/>
    <col min="3" max="3" width="30.57421875" style="7" customWidth="1"/>
    <col min="4" max="4" width="4.8515625" style="8" customWidth="1"/>
    <col min="5" max="5" width="5.421875" style="8" customWidth="1"/>
    <col min="6" max="6" width="8.140625" style="9" customWidth="1"/>
    <col min="7" max="8" width="8.421875" style="26" customWidth="1"/>
    <col min="9" max="9" width="8.140625" style="26" customWidth="1"/>
    <col min="10" max="10" width="7.57421875" style="38" customWidth="1"/>
    <col min="11" max="11" width="7.7109375" style="10" customWidth="1"/>
    <col min="12" max="12" width="6.7109375" style="10" customWidth="1"/>
    <col min="13" max="13" width="13.7109375" style="185" hidden="1" customWidth="1"/>
    <col min="14" max="14" width="9.57421875" style="118" customWidth="1"/>
    <col min="15" max="15" width="9.28125" style="198" customWidth="1"/>
    <col min="16" max="16" width="9.7109375" style="9" customWidth="1"/>
    <col min="17" max="17" width="10.8515625" style="46" customWidth="1"/>
    <col min="18" max="21" width="9.140625" style="46" customWidth="1"/>
    <col min="22" max="16384" width="9.140625" style="9" customWidth="1"/>
  </cols>
  <sheetData>
    <row r="1" spans="1:21" s="89" customFormat="1" ht="10.5">
      <c r="A1" s="86" t="s">
        <v>8</v>
      </c>
      <c r="B1" s="87" t="s">
        <v>9</v>
      </c>
      <c r="C1" s="87" t="s">
        <v>10</v>
      </c>
      <c r="D1" s="88" t="s">
        <v>11</v>
      </c>
      <c r="E1" s="88" t="s">
        <v>96</v>
      </c>
      <c r="F1" s="89" t="s">
        <v>12</v>
      </c>
      <c r="G1" s="89" t="s">
        <v>13</v>
      </c>
      <c r="H1" s="89" t="s">
        <v>14</v>
      </c>
      <c r="I1" s="89" t="s">
        <v>15</v>
      </c>
      <c r="J1" s="90" t="s">
        <v>16</v>
      </c>
      <c r="K1" s="91" t="s">
        <v>325</v>
      </c>
      <c r="L1" s="91" t="s">
        <v>326</v>
      </c>
      <c r="M1" s="177" t="s">
        <v>89</v>
      </c>
      <c r="N1" s="207" t="s">
        <v>90</v>
      </c>
      <c r="O1" s="205" t="s">
        <v>334</v>
      </c>
      <c r="P1" s="91" t="s">
        <v>333</v>
      </c>
      <c r="Q1" s="153"/>
      <c r="R1" s="94"/>
      <c r="S1" s="46" t="s">
        <v>331</v>
      </c>
      <c r="T1" s="93"/>
      <c r="U1" s="46"/>
    </row>
    <row r="2" spans="1:21" s="99" customFormat="1" ht="10.5">
      <c r="A2" s="96"/>
      <c r="B2" s="97"/>
      <c r="C2" s="97"/>
      <c r="D2" s="98"/>
      <c r="E2" s="98"/>
      <c r="F2" s="99" t="s">
        <v>17</v>
      </c>
      <c r="G2" s="99" t="s">
        <v>17</v>
      </c>
      <c r="H2" s="99" t="s">
        <v>17</v>
      </c>
      <c r="I2" s="99" t="s">
        <v>17</v>
      </c>
      <c r="J2" s="100" t="s">
        <v>17</v>
      </c>
      <c r="K2" s="101" t="s">
        <v>18</v>
      </c>
      <c r="L2" s="101" t="s">
        <v>18</v>
      </c>
      <c r="M2" s="178" t="s">
        <v>91</v>
      </c>
      <c r="N2" s="208" t="s">
        <v>91</v>
      </c>
      <c r="O2" s="197" t="s">
        <v>91</v>
      </c>
      <c r="P2" s="101" t="s">
        <v>91</v>
      </c>
      <c r="Q2" s="153"/>
      <c r="R2" s="102"/>
      <c r="S2" s="46" t="s">
        <v>363</v>
      </c>
      <c r="T2" s="102"/>
      <c r="U2" s="46"/>
    </row>
    <row r="3" spans="3:17" ht="10.5">
      <c r="C3" s="7" t="s">
        <v>156</v>
      </c>
      <c r="Q3" s="7"/>
    </row>
    <row r="4" spans="1:17" ht="10.5">
      <c r="A4" s="6" t="s">
        <v>146</v>
      </c>
      <c r="B4" s="7" t="s">
        <v>19</v>
      </c>
      <c r="C4" s="7" t="s">
        <v>229</v>
      </c>
      <c r="D4" s="8" t="s">
        <v>20</v>
      </c>
      <c r="E4" s="8">
        <v>1</v>
      </c>
      <c r="F4" s="11">
        <v>86</v>
      </c>
      <c r="G4" s="11">
        <v>71</v>
      </c>
      <c r="H4" s="26">
        <v>67</v>
      </c>
      <c r="I4" s="26">
        <v>34</v>
      </c>
      <c r="J4" s="38">
        <f aca="true" t="shared" si="0" ref="J4:J10">F4+G4+H4+I4</f>
        <v>258</v>
      </c>
      <c r="K4" s="10">
        <v>4416</v>
      </c>
      <c r="L4" s="10">
        <v>4416</v>
      </c>
      <c r="M4" s="185">
        <f aca="true" t="shared" si="1" ref="M4:M10">$K4*($F4+$G4)</f>
        <v>693312</v>
      </c>
      <c r="N4" s="118">
        <f aca="true" t="shared" si="2" ref="N4:N10">M4+(H4+I4)*L4</f>
        <v>1139328</v>
      </c>
      <c r="O4" s="105">
        <f aca="true" t="shared" si="3" ref="O4:O10">IF(K4&gt;prisgrense,(F4+G4)*prisgrense,(F4+G4)*K4)</f>
        <v>693312</v>
      </c>
      <c r="P4" s="10">
        <f aca="true" t="shared" si="4" ref="P4:P10">O4+IF(L4&gt;prisgrense,(H4+I4)*prisgrense,(H4+I4)*L4)</f>
        <v>1139328</v>
      </c>
      <c r="Q4" s="7"/>
    </row>
    <row r="5" spans="1:17" ht="10.5">
      <c r="A5" s="6" t="s">
        <v>146</v>
      </c>
      <c r="B5" s="7" t="s">
        <v>19</v>
      </c>
      <c r="C5" s="7" t="s">
        <v>231</v>
      </c>
      <c r="D5" s="8" t="s">
        <v>20</v>
      </c>
      <c r="E5" s="8">
        <v>1</v>
      </c>
      <c r="F5" s="11">
        <v>26</v>
      </c>
      <c r="G5" s="11">
        <v>14</v>
      </c>
      <c r="H5" s="26">
        <v>10</v>
      </c>
      <c r="I5" s="26">
        <v>13</v>
      </c>
      <c r="J5" s="38">
        <f t="shared" si="0"/>
        <v>63</v>
      </c>
      <c r="K5" s="10">
        <v>4240</v>
      </c>
      <c r="L5" s="10">
        <v>4240</v>
      </c>
      <c r="M5" s="185">
        <f t="shared" si="1"/>
        <v>169600</v>
      </c>
      <c r="N5" s="118">
        <f t="shared" si="2"/>
        <v>267120</v>
      </c>
      <c r="O5" s="105">
        <f t="shared" si="3"/>
        <v>169600</v>
      </c>
      <c r="P5" s="10">
        <f t="shared" si="4"/>
        <v>267120</v>
      </c>
      <c r="Q5" s="7"/>
    </row>
    <row r="6" spans="1:17" ht="10.5">
      <c r="A6" s="6" t="s">
        <v>146</v>
      </c>
      <c r="B6" s="7" t="s">
        <v>19</v>
      </c>
      <c r="C6" s="7" t="s">
        <v>230</v>
      </c>
      <c r="D6" s="8" t="s">
        <v>21</v>
      </c>
      <c r="E6" s="8">
        <v>2</v>
      </c>
      <c r="F6" s="11">
        <v>7</v>
      </c>
      <c r="G6" s="11">
        <v>19</v>
      </c>
      <c r="H6" s="26">
        <v>8</v>
      </c>
      <c r="I6" s="26">
        <v>17</v>
      </c>
      <c r="J6" s="38">
        <f t="shared" si="0"/>
        <v>51</v>
      </c>
      <c r="K6" s="10">
        <v>3920</v>
      </c>
      <c r="L6" s="10">
        <v>3920</v>
      </c>
      <c r="M6" s="185">
        <f t="shared" si="1"/>
        <v>101920</v>
      </c>
      <c r="N6" s="118">
        <f t="shared" si="2"/>
        <v>199920</v>
      </c>
      <c r="O6" s="105">
        <f t="shared" si="3"/>
        <v>101920</v>
      </c>
      <c r="P6" s="10">
        <f t="shared" si="4"/>
        <v>199920</v>
      </c>
      <c r="Q6" s="7"/>
    </row>
    <row r="7" spans="1:17" ht="10.5">
      <c r="A7" s="6" t="s">
        <v>146</v>
      </c>
      <c r="B7" s="7" t="s">
        <v>19</v>
      </c>
      <c r="C7" s="7" t="s">
        <v>257</v>
      </c>
      <c r="D7" s="8" t="s">
        <v>20</v>
      </c>
      <c r="E7" s="8">
        <v>1</v>
      </c>
      <c r="F7" s="11">
        <v>11</v>
      </c>
      <c r="G7" s="11">
        <v>6</v>
      </c>
      <c r="H7" s="26">
        <v>14</v>
      </c>
      <c r="I7" s="26">
        <v>10</v>
      </c>
      <c r="J7" s="38">
        <f t="shared" si="0"/>
        <v>41</v>
      </c>
      <c r="K7" s="10">
        <v>5216</v>
      </c>
      <c r="L7" s="10">
        <v>5216</v>
      </c>
      <c r="M7" s="185">
        <f t="shared" si="1"/>
        <v>88672</v>
      </c>
      <c r="N7" s="118">
        <f t="shared" si="2"/>
        <v>213856</v>
      </c>
      <c r="O7" s="105">
        <f t="shared" si="3"/>
        <v>75072</v>
      </c>
      <c r="P7" s="10">
        <f t="shared" si="4"/>
        <v>181056</v>
      </c>
      <c r="Q7" s="7"/>
    </row>
    <row r="8" spans="1:17" ht="10.5">
      <c r="A8" s="6" t="s">
        <v>146</v>
      </c>
      <c r="B8" s="7" t="s">
        <v>19</v>
      </c>
      <c r="C8" s="7" t="s">
        <v>215</v>
      </c>
      <c r="D8" s="8" t="s">
        <v>20</v>
      </c>
      <c r="E8" s="8">
        <v>1</v>
      </c>
      <c r="F8" s="11">
        <v>9</v>
      </c>
      <c r="G8" s="11">
        <v>10</v>
      </c>
      <c r="H8" s="26">
        <v>6</v>
      </c>
      <c r="I8" s="26">
        <v>12</v>
      </c>
      <c r="J8" s="38">
        <f t="shared" si="0"/>
        <v>37</v>
      </c>
      <c r="K8" s="10">
        <v>3760</v>
      </c>
      <c r="L8" s="10">
        <v>3760</v>
      </c>
      <c r="M8" s="185">
        <f t="shared" si="1"/>
        <v>71440</v>
      </c>
      <c r="N8" s="118">
        <f t="shared" si="2"/>
        <v>139120</v>
      </c>
      <c r="O8" s="105">
        <f t="shared" si="3"/>
        <v>71440</v>
      </c>
      <c r="P8" s="10">
        <f t="shared" si="4"/>
        <v>139120</v>
      </c>
      <c r="Q8" s="7"/>
    </row>
    <row r="9" spans="1:17" ht="10.5">
      <c r="A9" s="6" t="s">
        <v>146</v>
      </c>
      <c r="B9" s="7" t="s">
        <v>19</v>
      </c>
      <c r="C9" s="7" t="s">
        <v>322</v>
      </c>
      <c r="D9" s="8" t="s">
        <v>20</v>
      </c>
      <c r="F9" s="11">
        <v>13</v>
      </c>
      <c r="G9" s="11">
        <v>1</v>
      </c>
      <c r="H9" s="26">
        <v>10</v>
      </c>
      <c r="I9" s="26">
        <v>6</v>
      </c>
      <c r="J9" s="38">
        <f t="shared" si="0"/>
        <v>30</v>
      </c>
      <c r="K9" s="10">
        <v>3600</v>
      </c>
      <c r="L9" s="10">
        <v>3600</v>
      </c>
      <c r="M9" s="185">
        <f t="shared" si="1"/>
        <v>50400</v>
      </c>
      <c r="N9" s="118">
        <f t="shared" si="2"/>
        <v>108000</v>
      </c>
      <c r="O9" s="105">
        <f t="shared" si="3"/>
        <v>50400</v>
      </c>
      <c r="P9" s="10">
        <f t="shared" si="4"/>
        <v>108000</v>
      </c>
      <c r="Q9" s="7"/>
    </row>
    <row r="10" spans="1:17" ht="11.25" thickBot="1">
      <c r="A10" s="6" t="s">
        <v>146</v>
      </c>
      <c r="B10" s="7" t="s">
        <v>19</v>
      </c>
      <c r="C10" s="7" t="s">
        <v>341</v>
      </c>
      <c r="D10" s="8" t="s">
        <v>130</v>
      </c>
      <c r="E10" s="8">
        <v>2</v>
      </c>
      <c r="F10" s="11">
        <v>1</v>
      </c>
      <c r="G10" s="26">
        <v>0</v>
      </c>
      <c r="H10" s="26">
        <v>1</v>
      </c>
      <c r="I10" s="26">
        <v>5</v>
      </c>
      <c r="J10" s="38">
        <f t="shared" si="0"/>
        <v>7</v>
      </c>
      <c r="K10" s="10">
        <v>4320</v>
      </c>
      <c r="L10" s="10">
        <v>4320</v>
      </c>
      <c r="M10" s="185">
        <f t="shared" si="1"/>
        <v>4320</v>
      </c>
      <c r="N10" s="118">
        <f t="shared" si="2"/>
        <v>30240</v>
      </c>
      <c r="O10" s="105">
        <f t="shared" si="3"/>
        <v>4320</v>
      </c>
      <c r="P10" s="10">
        <f t="shared" si="4"/>
        <v>30240</v>
      </c>
      <c r="Q10" s="7"/>
    </row>
    <row r="11" spans="1:17" ht="10.5">
      <c r="A11" s="12" t="s">
        <v>146</v>
      </c>
      <c r="B11" s="13"/>
      <c r="C11" s="13" t="s">
        <v>147</v>
      </c>
      <c r="D11" s="14"/>
      <c r="E11" s="14"/>
      <c r="F11" s="30">
        <f>SUM(F4:F10)</f>
        <v>153</v>
      </c>
      <c r="G11" s="30">
        <f>SUM(G4:G10)</f>
        <v>121</v>
      </c>
      <c r="H11" s="30">
        <f>SUM(H4:H10)</f>
        <v>116</v>
      </c>
      <c r="I11" s="30">
        <f>SUM(I4:I10)</f>
        <v>97</v>
      </c>
      <c r="J11" s="39">
        <f>SUM(J4:J10)</f>
        <v>487</v>
      </c>
      <c r="K11" s="81"/>
      <c r="L11" s="81"/>
      <c r="M11" s="180">
        <f>SUM(M4:M10)</f>
        <v>1179664</v>
      </c>
      <c r="N11" s="206">
        <f>SUM(N4:N10)</f>
        <v>2097584</v>
      </c>
      <c r="O11" s="119">
        <f>SUM(O4:O10)</f>
        <v>1166064</v>
      </c>
      <c r="P11" s="124">
        <f>SUM(P4:P10)</f>
        <v>2064784</v>
      </c>
      <c r="Q11" s="7"/>
    </row>
    <row r="12" spans="1:17" ht="10.5">
      <c r="A12" s="6" t="s">
        <v>146</v>
      </c>
      <c r="C12" s="23" t="s">
        <v>23</v>
      </c>
      <c r="F12" s="42">
        <f>F11/F299</f>
        <v>0.009299781181619256</v>
      </c>
      <c r="G12" s="44">
        <f>G11/G299</f>
        <v>0.008650890112247086</v>
      </c>
      <c r="H12" s="44">
        <f>H11/H299</f>
        <v>0.0091779412928238</v>
      </c>
      <c r="I12" s="44">
        <f>I11/I299</f>
        <v>0.006332832800156688</v>
      </c>
      <c r="J12" s="43">
        <f>J11/J299</f>
        <v>0.008339755116020206</v>
      </c>
      <c r="K12" s="19"/>
      <c r="L12" s="19"/>
      <c r="M12" s="187">
        <f>M11/M299</f>
        <v>0.008189750163677867</v>
      </c>
      <c r="N12" s="209">
        <f>N11/N299</f>
        <v>0.007559671736256101</v>
      </c>
      <c r="Q12" s="7"/>
    </row>
    <row r="13" spans="1:17" ht="10.5">
      <c r="A13" s="6" t="s">
        <v>146</v>
      </c>
      <c r="C13" s="7" t="s">
        <v>24</v>
      </c>
      <c r="F13" s="25"/>
      <c r="G13" s="26">
        <f>F11+G11</f>
        <v>274</v>
      </c>
      <c r="H13" s="26">
        <f>F11+G11+H11</f>
        <v>390</v>
      </c>
      <c r="I13" s="26">
        <f>F11+G11+H11+I11</f>
        <v>487</v>
      </c>
      <c r="K13" s="19"/>
      <c r="L13" s="19"/>
      <c r="Q13" s="7"/>
    </row>
    <row r="14" spans="6:17" ht="10.5">
      <c r="F14" s="25"/>
      <c r="K14" s="19"/>
      <c r="L14" s="19"/>
      <c r="Q14" s="7"/>
    </row>
    <row r="15" spans="1:17" ht="10.5">
      <c r="A15" s="6" t="s">
        <v>25</v>
      </c>
      <c r="B15" s="7" t="s">
        <v>27</v>
      </c>
      <c r="C15" s="83" t="s">
        <v>273</v>
      </c>
      <c r="D15" s="8" t="s">
        <v>20</v>
      </c>
      <c r="E15" s="8">
        <v>1</v>
      </c>
      <c r="F15" s="9">
        <v>139</v>
      </c>
      <c r="G15" s="26">
        <v>214</v>
      </c>
      <c r="H15" s="26">
        <v>203</v>
      </c>
      <c r="J15" s="38">
        <f aca="true" t="shared" si="5" ref="J15:J33">F15+G15+H15+I15</f>
        <v>556</v>
      </c>
      <c r="K15" s="10">
        <v>4400</v>
      </c>
      <c r="L15" s="10">
        <v>4400</v>
      </c>
      <c r="M15" s="185">
        <f aca="true" t="shared" si="6" ref="M15:M33">$K15*($F15+$G15)</f>
        <v>1553200</v>
      </c>
      <c r="N15" s="118">
        <f aca="true" t="shared" si="7" ref="N15:N33">M15+(H15+I15)*L15</f>
        <v>2446400</v>
      </c>
      <c r="O15" s="105">
        <f aca="true" t="shared" si="8" ref="O15:O33">IF(K15&gt;prisgrense,(F15+G15)*prisgrense,(F15+G15)*K15)</f>
        <v>1553200</v>
      </c>
      <c r="P15" s="10">
        <f aca="true" t="shared" si="9" ref="P15:P33">O15+IF(L15&gt;prisgrense,(H15+I15)*prisgrense,(H15+I15)*L15)</f>
        <v>2446400</v>
      </c>
      <c r="Q15" s="7"/>
    </row>
    <row r="16" spans="1:17" ht="10.5">
      <c r="A16" s="6" t="s">
        <v>25</v>
      </c>
      <c r="B16" s="7" t="s">
        <v>27</v>
      </c>
      <c r="C16" s="83" t="s">
        <v>271</v>
      </c>
      <c r="D16" s="8" t="s">
        <v>20</v>
      </c>
      <c r="E16" s="8">
        <v>1</v>
      </c>
      <c r="F16" s="9">
        <v>46</v>
      </c>
      <c r="G16" s="26">
        <v>121</v>
      </c>
      <c r="H16" s="26">
        <v>124</v>
      </c>
      <c r="J16" s="38">
        <f t="shared" si="5"/>
        <v>291</v>
      </c>
      <c r="K16" s="10">
        <v>4400</v>
      </c>
      <c r="L16" s="10">
        <v>4400</v>
      </c>
      <c r="M16" s="185">
        <f t="shared" si="6"/>
        <v>734800</v>
      </c>
      <c r="N16" s="118">
        <f t="shared" si="7"/>
        <v>1280400</v>
      </c>
      <c r="O16" s="105">
        <f t="shared" si="8"/>
        <v>734800</v>
      </c>
      <c r="P16" s="10">
        <f t="shared" si="9"/>
        <v>1280400</v>
      </c>
      <c r="Q16" s="7"/>
    </row>
    <row r="17" spans="1:17" ht="10.5">
      <c r="A17" s="6" t="s">
        <v>25</v>
      </c>
      <c r="B17" s="7" t="s">
        <v>27</v>
      </c>
      <c r="C17" s="83" t="s">
        <v>270</v>
      </c>
      <c r="D17" s="8" t="s">
        <v>20</v>
      </c>
      <c r="E17" s="8">
        <v>1</v>
      </c>
      <c r="F17" s="9">
        <v>25</v>
      </c>
      <c r="G17" s="26">
        <v>44</v>
      </c>
      <c r="H17" s="26">
        <v>83</v>
      </c>
      <c r="J17" s="38">
        <f t="shared" si="5"/>
        <v>152</v>
      </c>
      <c r="K17" s="10">
        <v>4400</v>
      </c>
      <c r="L17" s="10">
        <v>4400</v>
      </c>
      <c r="M17" s="185">
        <f t="shared" si="6"/>
        <v>303600</v>
      </c>
      <c r="N17" s="118">
        <f t="shared" si="7"/>
        <v>668800</v>
      </c>
      <c r="O17" s="105">
        <f t="shared" si="8"/>
        <v>303600</v>
      </c>
      <c r="P17" s="10">
        <f t="shared" si="9"/>
        <v>668800</v>
      </c>
      <c r="Q17" s="7"/>
    </row>
    <row r="18" spans="1:17" ht="10.5">
      <c r="A18" s="6" t="s">
        <v>25</v>
      </c>
      <c r="B18" s="7" t="s">
        <v>27</v>
      </c>
      <c r="C18" s="83" t="s">
        <v>269</v>
      </c>
      <c r="D18" s="8" t="s">
        <v>20</v>
      </c>
      <c r="E18" s="8">
        <v>1</v>
      </c>
      <c r="F18" s="9">
        <v>28</v>
      </c>
      <c r="G18" s="26">
        <v>46</v>
      </c>
      <c r="H18" s="26">
        <v>10</v>
      </c>
      <c r="J18" s="38">
        <f t="shared" si="5"/>
        <v>84</v>
      </c>
      <c r="K18" s="10">
        <v>4416</v>
      </c>
      <c r="L18" s="10">
        <v>4416</v>
      </c>
      <c r="M18" s="185">
        <f t="shared" si="6"/>
        <v>326784</v>
      </c>
      <c r="N18" s="118">
        <f t="shared" si="7"/>
        <v>370944</v>
      </c>
      <c r="O18" s="105">
        <f t="shared" si="8"/>
        <v>326784</v>
      </c>
      <c r="P18" s="10">
        <f t="shared" si="9"/>
        <v>370944</v>
      </c>
      <c r="Q18" s="7"/>
    </row>
    <row r="19" spans="1:17" ht="10.5">
      <c r="A19" s="6" t="s">
        <v>25</v>
      </c>
      <c r="B19" s="7" t="s">
        <v>27</v>
      </c>
      <c r="C19" s="83" t="s">
        <v>268</v>
      </c>
      <c r="D19" s="8" t="s">
        <v>20</v>
      </c>
      <c r="E19" s="8">
        <v>1</v>
      </c>
      <c r="F19" s="9">
        <v>22</v>
      </c>
      <c r="G19" s="26">
        <v>35</v>
      </c>
      <c r="H19" s="26">
        <v>16</v>
      </c>
      <c r="J19" s="38">
        <f t="shared" si="5"/>
        <v>73</v>
      </c>
      <c r="K19" s="10">
        <v>4400</v>
      </c>
      <c r="L19" s="10">
        <v>4400</v>
      </c>
      <c r="M19" s="185">
        <f t="shared" si="6"/>
        <v>250800</v>
      </c>
      <c r="N19" s="118">
        <f t="shared" si="7"/>
        <v>321200</v>
      </c>
      <c r="O19" s="105">
        <f t="shared" si="8"/>
        <v>250800</v>
      </c>
      <c r="P19" s="10">
        <f t="shared" si="9"/>
        <v>321200</v>
      </c>
      <c r="Q19" s="7"/>
    </row>
    <row r="20" spans="1:17" ht="10.5">
      <c r="A20" s="6" t="s">
        <v>25</v>
      </c>
      <c r="B20" s="7" t="s">
        <v>27</v>
      </c>
      <c r="C20" s="83" t="s">
        <v>272</v>
      </c>
      <c r="D20" s="8" t="s">
        <v>20</v>
      </c>
      <c r="E20" s="8">
        <v>1</v>
      </c>
      <c r="F20" s="9">
        <v>9</v>
      </c>
      <c r="G20" s="26">
        <v>6</v>
      </c>
      <c r="H20" s="26">
        <v>25</v>
      </c>
      <c r="J20" s="38">
        <f t="shared" si="5"/>
        <v>40</v>
      </c>
      <c r="K20" s="10">
        <v>4816</v>
      </c>
      <c r="L20" s="10">
        <v>4816</v>
      </c>
      <c r="M20" s="185">
        <f t="shared" si="6"/>
        <v>72240</v>
      </c>
      <c r="N20" s="118">
        <f t="shared" si="7"/>
        <v>192640</v>
      </c>
      <c r="O20" s="105">
        <f t="shared" si="8"/>
        <v>66240</v>
      </c>
      <c r="P20" s="10">
        <f t="shared" si="9"/>
        <v>176640</v>
      </c>
      <c r="Q20" s="7"/>
    </row>
    <row r="21" spans="1:17" ht="10.5">
      <c r="A21" s="6" t="s">
        <v>25</v>
      </c>
      <c r="B21" s="7" t="s">
        <v>27</v>
      </c>
      <c r="C21" s="83" t="s">
        <v>133</v>
      </c>
      <c r="D21" s="8" t="s">
        <v>20</v>
      </c>
      <c r="E21" s="27">
        <v>1</v>
      </c>
      <c r="F21" s="9">
        <v>23</v>
      </c>
      <c r="G21" s="26">
        <v>3</v>
      </c>
      <c r="H21" s="26">
        <v>0</v>
      </c>
      <c r="J21" s="38">
        <f t="shared" si="5"/>
        <v>26</v>
      </c>
      <c r="K21" s="10">
        <v>4355</v>
      </c>
      <c r="L21" s="10">
        <v>4355</v>
      </c>
      <c r="M21" s="185">
        <f t="shared" si="6"/>
        <v>113230</v>
      </c>
      <c r="N21" s="118">
        <f t="shared" si="7"/>
        <v>113230</v>
      </c>
      <c r="O21" s="105">
        <f t="shared" si="8"/>
        <v>113230</v>
      </c>
      <c r="P21" s="10">
        <f t="shared" si="9"/>
        <v>113230</v>
      </c>
      <c r="Q21" s="7"/>
    </row>
    <row r="22" spans="1:17" ht="10.5">
      <c r="A22" s="6" t="s">
        <v>25</v>
      </c>
      <c r="B22" s="7" t="s">
        <v>27</v>
      </c>
      <c r="C22" s="83" t="s">
        <v>274</v>
      </c>
      <c r="D22" s="8" t="s">
        <v>21</v>
      </c>
      <c r="E22" s="8">
        <v>2</v>
      </c>
      <c r="F22" s="9">
        <v>4</v>
      </c>
      <c r="G22" s="26">
        <v>7</v>
      </c>
      <c r="H22" s="26">
        <v>11</v>
      </c>
      <c r="J22" s="38">
        <f t="shared" si="5"/>
        <v>22</v>
      </c>
      <c r="K22" s="10">
        <v>4736</v>
      </c>
      <c r="L22" s="10">
        <v>4736</v>
      </c>
      <c r="M22" s="185">
        <f t="shared" si="6"/>
        <v>52096</v>
      </c>
      <c r="N22" s="118">
        <f t="shared" si="7"/>
        <v>104192</v>
      </c>
      <c r="O22" s="105">
        <f t="shared" si="8"/>
        <v>48576</v>
      </c>
      <c r="P22" s="10">
        <f t="shared" si="9"/>
        <v>97152</v>
      </c>
      <c r="Q22" s="7"/>
    </row>
    <row r="23" spans="1:17" ht="10.5">
      <c r="A23" s="6" t="s">
        <v>25</v>
      </c>
      <c r="B23" s="7" t="s">
        <v>27</v>
      </c>
      <c r="C23" s="83" t="s">
        <v>354</v>
      </c>
      <c r="D23" s="8" t="s">
        <v>21</v>
      </c>
      <c r="E23" s="8">
        <v>1</v>
      </c>
      <c r="F23" s="10"/>
      <c r="G23" s="26">
        <v>14</v>
      </c>
      <c r="H23" s="26">
        <v>8</v>
      </c>
      <c r="J23" s="38">
        <f t="shared" si="5"/>
        <v>22</v>
      </c>
      <c r="K23" s="10">
        <v>4416</v>
      </c>
      <c r="L23" s="10">
        <v>4416</v>
      </c>
      <c r="M23" s="185">
        <f t="shared" si="6"/>
        <v>61824</v>
      </c>
      <c r="N23" s="118">
        <f t="shared" si="7"/>
        <v>97152</v>
      </c>
      <c r="O23" s="105">
        <f t="shared" si="8"/>
        <v>61824</v>
      </c>
      <c r="P23" s="10">
        <f t="shared" si="9"/>
        <v>97152</v>
      </c>
      <c r="Q23" s="7"/>
    </row>
    <row r="24" spans="1:17" ht="10.5">
      <c r="A24" s="6" t="s">
        <v>25</v>
      </c>
      <c r="B24" s="7" t="s">
        <v>27</v>
      </c>
      <c r="C24" s="83" t="s">
        <v>134</v>
      </c>
      <c r="D24" s="8" t="s">
        <v>20</v>
      </c>
      <c r="E24" s="27">
        <v>1</v>
      </c>
      <c r="F24" s="9">
        <v>12</v>
      </c>
      <c r="G24" s="26">
        <v>2</v>
      </c>
      <c r="H24" s="26">
        <v>4</v>
      </c>
      <c r="J24" s="38">
        <f t="shared" si="5"/>
        <v>18</v>
      </c>
      <c r="K24" s="10">
        <v>4416</v>
      </c>
      <c r="L24" s="10">
        <v>4416</v>
      </c>
      <c r="M24" s="185">
        <f t="shared" si="6"/>
        <v>61824</v>
      </c>
      <c r="N24" s="118">
        <f t="shared" si="7"/>
        <v>79488</v>
      </c>
      <c r="O24" s="105">
        <f t="shared" si="8"/>
        <v>61824</v>
      </c>
      <c r="P24" s="10">
        <f t="shared" si="9"/>
        <v>79488</v>
      </c>
      <c r="Q24" s="7"/>
    </row>
    <row r="25" spans="1:17" ht="10.5">
      <c r="A25" s="6" t="s">
        <v>25</v>
      </c>
      <c r="B25" s="7" t="s">
        <v>27</v>
      </c>
      <c r="C25" s="83" t="s">
        <v>267</v>
      </c>
      <c r="D25" s="8" t="s">
        <v>20</v>
      </c>
      <c r="E25" s="8">
        <v>1</v>
      </c>
      <c r="F25" s="9">
        <v>2</v>
      </c>
      <c r="G25" s="26">
        <v>12</v>
      </c>
      <c r="H25" s="26">
        <v>4</v>
      </c>
      <c r="J25" s="38">
        <f t="shared" si="5"/>
        <v>18</v>
      </c>
      <c r="K25" s="10">
        <v>4320</v>
      </c>
      <c r="L25" s="10">
        <v>4320</v>
      </c>
      <c r="M25" s="185">
        <f t="shared" si="6"/>
        <v>60480</v>
      </c>
      <c r="N25" s="118">
        <f t="shared" si="7"/>
        <v>77760</v>
      </c>
      <c r="O25" s="105">
        <f t="shared" si="8"/>
        <v>60480</v>
      </c>
      <c r="P25" s="10">
        <f t="shared" si="9"/>
        <v>77760</v>
      </c>
      <c r="Q25" s="7"/>
    </row>
    <row r="26" spans="1:17" ht="10.5">
      <c r="A26" s="6" t="s">
        <v>25</v>
      </c>
      <c r="B26" s="7" t="s">
        <v>27</v>
      </c>
      <c r="C26" s="83" t="s">
        <v>175</v>
      </c>
      <c r="D26" s="8" t="s">
        <v>20</v>
      </c>
      <c r="E26" s="8">
        <v>1</v>
      </c>
      <c r="F26" s="10">
        <v>2</v>
      </c>
      <c r="G26" s="26">
        <v>1</v>
      </c>
      <c r="H26" s="26">
        <v>9</v>
      </c>
      <c r="J26" s="38">
        <f t="shared" si="5"/>
        <v>12</v>
      </c>
      <c r="K26" s="10">
        <v>4976</v>
      </c>
      <c r="L26" s="10">
        <v>4976</v>
      </c>
      <c r="M26" s="185">
        <f t="shared" si="6"/>
        <v>14928</v>
      </c>
      <c r="N26" s="118">
        <f t="shared" si="7"/>
        <v>59712</v>
      </c>
      <c r="O26" s="105">
        <f t="shared" si="8"/>
        <v>13248</v>
      </c>
      <c r="P26" s="10">
        <f t="shared" si="9"/>
        <v>52992</v>
      </c>
      <c r="Q26" s="7"/>
    </row>
    <row r="27" spans="1:17" ht="10.5">
      <c r="A27" s="6" t="s">
        <v>25</v>
      </c>
      <c r="B27" s="7" t="s">
        <v>27</v>
      </c>
      <c r="C27" s="83" t="s">
        <v>28</v>
      </c>
      <c r="D27" s="8" t="s">
        <v>20</v>
      </c>
      <c r="E27" s="8">
        <v>3</v>
      </c>
      <c r="F27" s="10">
        <v>8</v>
      </c>
      <c r="G27" s="26">
        <v>1</v>
      </c>
      <c r="H27" s="26">
        <v>2</v>
      </c>
      <c r="J27" s="38">
        <f t="shared" si="5"/>
        <v>11</v>
      </c>
      <c r="K27" s="10">
        <v>2730</v>
      </c>
      <c r="L27" s="10">
        <v>2730</v>
      </c>
      <c r="M27" s="185">
        <f t="shared" si="6"/>
        <v>24570</v>
      </c>
      <c r="N27" s="118">
        <f t="shared" si="7"/>
        <v>30030</v>
      </c>
      <c r="O27" s="105">
        <f t="shared" si="8"/>
        <v>24570</v>
      </c>
      <c r="P27" s="10">
        <f t="shared" si="9"/>
        <v>30030</v>
      </c>
      <c r="Q27" s="7" t="s">
        <v>316</v>
      </c>
    </row>
    <row r="28" spans="1:17" ht="10.5">
      <c r="A28" s="6" t="s">
        <v>25</v>
      </c>
      <c r="B28" s="7" t="s">
        <v>27</v>
      </c>
      <c r="C28" s="83" t="s">
        <v>177</v>
      </c>
      <c r="D28" s="8" t="s">
        <v>21</v>
      </c>
      <c r="E28" s="8">
        <v>2</v>
      </c>
      <c r="F28" s="10">
        <v>5</v>
      </c>
      <c r="G28" s="26">
        <v>-1</v>
      </c>
      <c r="H28" s="26">
        <v>4</v>
      </c>
      <c r="J28" s="38">
        <f t="shared" si="5"/>
        <v>8</v>
      </c>
      <c r="K28" s="10">
        <v>5216</v>
      </c>
      <c r="L28" s="10">
        <v>5216</v>
      </c>
      <c r="M28" s="185">
        <f t="shared" si="6"/>
        <v>20864</v>
      </c>
      <c r="N28" s="118">
        <f t="shared" si="7"/>
        <v>41728</v>
      </c>
      <c r="O28" s="105">
        <f t="shared" si="8"/>
        <v>17664</v>
      </c>
      <c r="P28" s="10">
        <f t="shared" si="9"/>
        <v>35328</v>
      </c>
      <c r="Q28" s="7"/>
    </row>
    <row r="29" spans="1:17" ht="10.5">
      <c r="A29" s="6" t="s">
        <v>25</v>
      </c>
      <c r="B29" s="7" t="s">
        <v>27</v>
      </c>
      <c r="C29" s="83" t="s">
        <v>158</v>
      </c>
      <c r="D29" s="8" t="s">
        <v>20</v>
      </c>
      <c r="E29" s="8">
        <v>1</v>
      </c>
      <c r="F29" s="10">
        <v>6</v>
      </c>
      <c r="G29" s="26">
        <v>2</v>
      </c>
      <c r="H29" s="26">
        <v>0</v>
      </c>
      <c r="J29" s="38">
        <f t="shared" si="5"/>
        <v>8</v>
      </c>
      <c r="K29" s="10">
        <v>5136</v>
      </c>
      <c r="L29" s="10">
        <v>5136</v>
      </c>
      <c r="M29" s="185">
        <f t="shared" si="6"/>
        <v>41088</v>
      </c>
      <c r="N29" s="118">
        <f t="shared" si="7"/>
        <v>41088</v>
      </c>
      <c r="O29" s="105">
        <f t="shared" si="8"/>
        <v>35328</v>
      </c>
      <c r="P29" s="10">
        <f t="shared" si="9"/>
        <v>35328</v>
      </c>
      <c r="Q29" s="7"/>
    </row>
    <row r="30" spans="1:17" ht="10.5">
      <c r="A30" s="6" t="s">
        <v>25</v>
      </c>
      <c r="B30" s="7" t="s">
        <v>27</v>
      </c>
      <c r="C30" s="83" t="s">
        <v>340</v>
      </c>
      <c r="D30" s="8" t="s">
        <v>130</v>
      </c>
      <c r="E30" s="8">
        <v>2</v>
      </c>
      <c r="F30" s="9">
        <v>1</v>
      </c>
      <c r="G30" s="26">
        <v>2</v>
      </c>
      <c r="H30" s="26">
        <v>0</v>
      </c>
      <c r="J30" s="38">
        <f t="shared" si="5"/>
        <v>3</v>
      </c>
      <c r="K30" s="10">
        <v>4816</v>
      </c>
      <c r="L30" s="10">
        <v>4816</v>
      </c>
      <c r="M30" s="185">
        <f t="shared" si="6"/>
        <v>14448</v>
      </c>
      <c r="N30" s="118">
        <f t="shared" si="7"/>
        <v>14448</v>
      </c>
      <c r="O30" s="105">
        <f t="shared" si="8"/>
        <v>13248</v>
      </c>
      <c r="P30" s="10">
        <f t="shared" si="9"/>
        <v>13248</v>
      </c>
      <c r="Q30" s="7"/>
    </row>
    <row r="31" spans="1:17" ht="10.5">
      <c r="A31" s="6" t="s">
        <v>25</v>
      </c>
      <c r="B31" s="7" t="s">
        <v>27</v>
      </c>
      <c r="C31" s="83" t="s">
        <v>364</v>
      </c>
      <c r="D31" s="8" t="s">
        <v>21</v>
      </c>
      <c r="E31" s="27">
        <v>2</v>
      </c>
      <c r="H31" s="26">
        <v>1</v>
      </c>
      <c r="J31" s="38">
        <f t="shared" si="5"/>
        <v>1</v>
      </c>
      <c r="K31" s="10">
        <v>4355</v>
      </c>
      <c r="L31" s="10">
        <v>4355</v>
      </c>
      <c r="M31" s="185">
        <f t="shared" si="6"/>
        <v>0</v>
      </c>
      <c r="N31" s="118">
        <f t="shared" si="7"/>
        <v>4355</v>
      </c>
      <c r="O31" s="105">
        <f t="shared" si="8"/>
        <v>0</v>
      </c>
      <c r="P31" s="10">
        <f t="shared" si="9"/>
        <v>4355</v>
      </c>
      <c r="Q31" s="7"/>
    </row>
    <row r="32" spans="1:17" ht="10.5">
      <c r="A32" s="6" t="s">
        <v>25</v>
      </c>
      <c r="B32" s="7" t="s">
        <v>27</v>
      </c>
      <c r="C32" s="83" t="s">
        <v>157</v>
      </c>
      <c r="D32" s="8" t="s">
        <v>20</v>
      </c>
      <c r="E32" s="8">
        <v>1</v>
      </c>
      <c r="F32" s="10">
        <v>1</v>
      </c>
      <c r="G32" s="26">
        <v>0</v>
      </c>
      <c r="H32" s="26">
        <v>0</v>
      </c>
      <c r="J32" s="38">
        <f t="shared" si="5"/>
        <v>1</v>
      </c>
      <c r="K32" s="10">
        <v>4976</v>
      </c>
      <c r="L32" s="10">
        <v>4976</v>
      </c>
      <c r="M32" s="185">
        <f t="shared" si="6"/>
        <v>4976</v>
      </c>
      <c r="N32" s="118">
        <f t="shared" si="7"/>
        <v>4976</v>
      </c>
      <c r="O32" s="105">
        <f t="shared" si="8"/>
        <v>4416</v>
      </c>
      <c r="P32" s="10">
        <f t="shared" si="9"/>
        <v>4416</v>
      </c>
      <c r="Q32" s="7"/>
    </row>
    <row r="33" spans="1:17" ht="11.25" thickBot="1">
      <c r="A33" s="6" t="s">
        <v>25</v>
      </c>
      <c r="B33" s="7" t="s">
        <v>27</v>
      </c>
      <c r="C33" s="83" t="s">
        <v>176</v>
      </c>
      <c r="D33" s="8" t="s">
        <v>130</v>
      </c>
      <c r="E33" s="8">
        <v>2</v>
      </c>
      <c r="F33" s="10">
        <v>-1</v>
      </c>
      <c r="G33" s="26">
        <v>0</v>
      </c>
      <c r="H33" s="26">
        <v>1</v>
      </c>
      <c r="J33" s="38">
        <f t="shared" si="5"/>
        <v>0</v>
      </c>
      <c r="K33" s="10">
        <v>5776</v>
      </c>
      <c r="L33" s="10">
        <v>5776</v>
      </c>
      <c r="M33" s="185">
        <f t="shared" si="6"/>
        <v>-5776</v>
      </c>
      <c r="N33" s="118">
        <f t="shared" si="7"/>
        <v>0</v>
      </c>
      <c r="O33" s="105">
        <f t="shared" si="8"/>
        <v>-4416</v>
      </c>
      <c r="P33" s="10">
        <f t="shared" si="9"/>
        <v>0</v>
      </c>
      <c r="Q33" s="7"/>
    </row>
    <row r="34" spans="1:17" ht="10.5">
      <c r="A34" s="13" t="s">
        <v>25</v>
      </c>
      <c r="B34" s="13"/>
      <c r="C34" s="13" t="s">
        <v>30</v>
      </c>
      <c r="D34" s="13"/>
      <c r="E34" s="13"/>
      <c r="F34" s="120">
        <f>SUM(F15:F33)</f>
        <v>332</v>
      </c>
      <c r="G34" s="122">
        <f>SUM(G15:G33)</f>
        <v>509</v>
      </c>
      <c r="H34" s="122">
        <f>SUM(H15:H33)</f>
        <v>505</v>
      </c>
      <c r="I34" s="122">
        <f>SUM(I15:I33)</f>
        <v>0</v>
      </c>
      <c r="J34" s="121">
        <f>SUM(J15:J33)</f>
        <v>1346</v>
      </c>
      <c r="K34" s="13"/>
      <c r="L34" s="13"/>
      <c r="M34" s="181">
        <f>SUM(M15:M33)</f>
        <v>3705976</v>
      </c>
      <c r="N34" s="210">
        <f>SUM(N15:N33)</f>
        <v>5948543</v>
      </c>
      <c r="O34" s="119">
        <f>SUM(O15:O33)</f>
        <v>3685416</v>
      </c>
      <c r="P34" s="119">
        <f>SUM(P15:P33)</f>
        <v>5904863</v>
      </c>
      <c r="Q34" s="7"/>
    </row>
    <row r="35" spans="1:17" ht="10.5">
      <c r="A35" s="22" t="s">
        <v>25</v>
      </c>
      <c r="B35" s="23"/>
      <c r="C35" s="23" t="s">
        <v>23</v>
      </c>
      <c r="D35" s="24"/>
      <c r="E35" s="24"/>
      <c r="F35" s="42">
        <f>F34/F299</f>
        <v>0.020179917335278387</v>
      </c>
      <c r="G35" s="42">
        <f>G34/G299</f>
        <v>0.036390934439122044</v>
      </c>
      <c r="H35" s="42">
        <f>H34/H299</f>
        <v>0.03995569269720706</v>
      </c>
      <c r="I35" s="44">
        <f>I34/I299</f>
        <v>0</v>
      </c>
      <c r="J35" s="43">
        <f>J34/J299</f>
        <v>0.0230499186574193</v>
      </c>
      <c r="K35" s="19"/>
      <c r="L35" s="19"/>
      <c r="M35" s="223">
        <f>M34/M299</f>
        <v>0.02572852740491042</v>
      </c>
      <c r="N35" s="211">
        <f>F34/N299</f>
        <v>1.1965246762165546E-06</v>
      </c>
      <c r="Q35" s="7"/>
    </row>
    <row r="36" spans="1:17" ht="10.5">
      <c r="A36" s="6" t="s">
        <v>25</v>
      </c>
      <c r="C36" s="7" t="s">
        <v>24</v>
      </c>
      <c r="G36" s="28">
        <f>F34+G34</f>
        <v>841</v>
      </c>
      <c r="H36" s="28">
        <f>F34+G34+H34</f>
        <v>1346</v>
      </c>
      <c r="I36" s="28">
        <f>F34+G34+H34+I34</f>
        <v>1346</v>
      </c>
      <c r="K36" s="19"/>
      <c r="L36" s="19"/>
      <c r="Q36" s="7"/>
    </row>
    <row r="37" spans="11:17" ht="10.5">
      <c r="K37" s="19"/>
      <c r="L37" s="19"/>
      <c r="Q37" s="7"/>
    </row>
    <row r="38" spans="1:256" ht="12.75">
      <c r="A38" s="6" t="s">
        <v>31</v>
      </c>
      <c r="B38" s="7" t="s">
        <v>32</v>
      </c>
      <c r="C38" s="167" t="s">
        <v>291</v>
      </c>
      <c r="D38" s="168" t="s">
        <v>20</v>
      </c>
      <c r="E38" s="169">
        <v>1</v>
      </c>
      <c r="F38" s="170">
        <v>565</v>
      </c>
      <c r="G38" s="171">
        <v>401</v>
      </c>
      <c r="H38" s="171">
        <v>375</v>
      </c>
      <c r="I38">
        <v>670</v>
      </c>
      <c r="J38" s="165">
        <f aca="true" t="shared" si="10" ref="J38:J64">F38+G38+H38+I38</f>
        <v>2011</v>
      </c>
      <c r="K38" s="10">
        <v>4416</v>
      </c>
      <c r="L38" s="10">
        <v>4416</v>
      </c>
      <c r="M38" s="185">
        <f aca="true" t="shared" si="11" ref="M38:M64">$K38*($F38+$G38)</f>
        <v>4265856</v>
      </c>
      <c r="N38" s="118">
        <f aca="true" t="shared" si="12" ref="N38:N64">M38+(H38+I38)*L38</f>
        <v>8880576</v>
      </c>
      <c r="O38" s="105">
        <f aca="true" t="shared" si="13" ref="O38:O64">IF(K38&gt;prisgrense,(F38+G38)*prisgrense,(F38+G38)*K38)</f>
        <v>4265856</v>
      </c>
      <c r="P38" s="10">
        <f aca="true" t="shared" si="14" ref="P38:P64">O38+IF(L38&gt;prisgrense,(H38+I38)*prisgrense,(H38+I38)*L38)</f>
        <v>8880576</v>
      </c>
      <c r="Q38" s="7"/>
      <c r="IV38" s="11"/>
    </row>
    <row r="39" spans="1:256" ht="12.75">
      <c r="A39" s="6" t="s">
        <v>31</v>
      </c>
      <c r="B39" s="7" t="s">
        <v>32</v>
      </c>
      <c r="C39" s="167" t="s">
        <v>292</v>
      </c>
      <c r="D39" s="168" t="s">
        <v>20</v>
      </c>
      <c r="E39" s="169">
        <v>1</v>
      </c>
      <c r="F39" s="170">
        <v>129</v>
      </c>
      <c r="G39" s="171">
        <v>120</v>
      </c>
      <c r="H39" s="171">
        <v>106</v>
      </c>
      <c r="I39">
        <v>153</v>
      </c>
      <c r="J39" s="165">
        <f t="shared" si="10"/>
        <v>508</v>
      </c>
      <c r="K39" s="10">
        <v>5048</v>
      </c>
      <c r="L39" s="10">
        <v>5048</v>
      </c>
      <c r="M39" s="185">
        <f t="shared" si="11"/>
        <v>1256952</v>
      </c>
      <c r="N39" s="118">
        <f t="shared" si="12"/>
        <v>2564384</v>
      </c>
      <c r="O39" s="105">
        <f t="shared" si="13"/>
        <v>1099584</v>
      </c>
      <c r="P39" s="10">
        <f t="shared" si="14"/>
        <v>2243328</v>
      </c>
      <c r="Q39" s="7"/>
      <c r="IV39" s="11"/>
    </row>
    <row r="40" spans="1:256" ht="12.75">
      <c r="A40" s="6" t="s">
        <v>31</v>
      </c>
      <c r="B40" s="7" t="s">
        <v>32</v>
      </c>
      <c r="C40" s="7" t="s">
        <v>109</v>
      </c>
      <c r="D40" s="8" t="s">
        <v>20</v>
      </c>
      <c r="E40" s="18">
        <v>1</v>
      </c>
      <c r="F40" s="170">
        <v>174</v>
      </c>
      <c r="G40" s="171">
        <v>128</v>
      </c>
      <c r="H40" s="171">
        <v>96</v>
      </c>
      <c r="I40">
        <v>70</v>
      </c>
      <c r="J40" s="165">
        <f t="shared" si="10"/>
        <v>468</v>
      </c>
      <c r="K40" s="10">
        <v>4416</v>
      </c>
      <c r="L40" s="10">
        <v>4416</v>
      </c>
      <c r="M40" s="185">
        <f t="shared" si="11"/>
        <v>1333632</v>
      </c>
      <c r="N40" s="118">
        <f t="shared" si="12"/>
        <v>2066688</v>
      </c>
      <c r="O40" s="105">
        <f t="shared" si="13"/>
        <v>1333632</v>
      </c>
      <c r="P40" s="10">
        <f t="shared" si="14"/>
        <v>2066688</v>
      </c>
      <c r="Q40" s="7"/>
      <c r="IV40" s="11"/>
    </row>
    <row r="41" spans="1:256" ht="12.75">
      <c r="A41" s="6" t="s">
        <v>31</v>
      </c>
      <c r="B41" s="7" t="s">
        <v>32</v>
      </c>
      <c r="C41" s="7" t="s">
        <v>111</v>
      </c>
      <c r="D41" s="8" t="s">
        <v>22</v>
      </c>
      <c r="E41" s="18">
        <v>2</v>
      </c>
      <c r="F41" s="170">
        <v>112</v>
      </c>
      <c r="G41" s="171">
        <v>39</v>
      </c>
      <c r="H41" s="171">
        <v>54</v>
      </c>
      <c r="I41">
        <v>16</v>
      </c>
      <c r="J41" s="165">
        <f t="shared" si="10"/>
        <v>221</v>
      </c>
      <c r="K41" s="10">
        <v>4416</v>
      </c>
      <c r="L41" s="10">
        <v>4416</v>
      </c>
      <c r="M41" s="185">
        <f t="shared" si="11"/>
        <v>666816</v>
      </c>
      <c r="N41" s="118">
        <f t="shared" si="12"/>
        <v>975936</v>
      </c>
      <c r="O41" s="105">
        <f t="shared" si="13"/>
        <v>666816</v>
      </c>
      <c r="P41" s="10">
        <f t="shared" si="14"/>
        <v>975936</v>
      </c>
      <c r="Q41" s="7"/>
      <c r="IV41" s="11"/>
    </row>
    <row r="42" spans="1:256" ht="12.75">
      <c r="A42" s="6" t="s">
        <v>31</v>
      </c>
      <c r="B42" s="7" t="s">
        <v>32</v>
      </c>
      <c r="C42" s="7" t="s">
        <v>173</v>
      </c>
      <c r="D42" s="8" t="s">
        <v>20</v>
      </c>
      <c r="E42" s="18">
        <v>1</v>
      </c>
      <c r="F42" s="170">
        <v>60</v>
      </c>
      <c r="G42" s="171">
        <v>54</v>
      </c>
      <c r="H42" s="171">
        <v>36</v>
      </c>
      <c r="I42">
        <v>43</v>
      </c>
      <c r="J42" s="165">
        <f t="shared" si="10"/>
        <v>193</v>
      </c>
      <c r="K42" s="10">
        <v>4032</v>
      </c>
      <c r="L42" s="10">
        <v>4032</v>
      </c>
      <c r="M42" s="185">
        <f t="shared" si="11"/>
        <v>459648</v>
      </c>
      <c r="N42" s="118">
        <f t="shared" si="12"/>
        <v>778176</v>
      </c>
      <c r="O42" s="105">
        <f t="shared" si="13"/>
        <v>459648</v>
      </c>
      <c r="P42" s="10">
        <f t="shared" si="14"/>
        <v>778176</v>
      </c>
      <c r="Q42" s="7"/>
      <c r="IV42" s="11"/>
    </row>
    <row r="43" spans="1:256" ht="10.5">
      <c r="A43" s="6" t="s">
        <v>31</v>
      </c>
      <c r="B43" s="7" t="s">
        <v>32</v>
      </c>
      <c r="C43" s="167" t="s">
        <v>288</v>
      </c>
      <c r="D43" s="168" t="s">
        <v>21</v>
      </c>
      <c r="E43" s="169">
        <v>2</v>
      </c>
      <c r="F43" s="170">
        <v>54</v>
      </c>
      <c r="G43" s="171">
        <v>18</v>
      </c>
      <c r="H43" s="171">
        <v>20</v>
      </c>
      <c r="I43" s="171">
        <v>82</v>
      </c>
      <c r="J43" s="165">
        <f t="shared" si="10"/>
        <v>174</v>
      </c>
      <c r="K43" s="10">
        <v>5048</v>
      </c>
      <c r="L43" s="10">
        <v>5048</v>
      </c>
      <c r="M43" s="185">
        <f t="shared" si="11"/>
        <v>363456</v>
      </c>
      <c r="N43" s="118">
        <f t="shared" si="12"/>
        <v>878352</v>
      </c>
      <c r="O43" s="105">
        <f t="shared" si="13"/>
        <v>317952</v>
      </c>
      <c r="P43" s="10">
        <f t="shared" si="14"/>
        <v>768384</v>
      </c>
      <c r="Q43" s="7"/>
      <c r="IV43" s="11"/>
    </row>
    <row r="44" spans="1:256" ht="12.75">
      <c r="A44" s="6" t="s">
        <v>31</v>
      </c>
      <c r="B44" s="7" t="s">
        <v>32</v>
      </c>
      <c r="C44" s="167" t="s">
        <v>293</v>
      </c>
      <c r="D44" s="168" t="s">
        <v>20</v>
      </c>
      <c r="E44" s="169">
        <v>1</v>
      </c>
      <c r="F44" s="170">
        <v>43</v>
      </c>
      <c r="G44" s="171">
        <v>44</v>
      </c>
      <c r="H44" s="171">
        <v>26</v>
      </c>
      <c r="I44">
        <v>25</v>
      </c>
      <c r="J44" s="165">
        <f t="shared" si="10"/>
        <v>138</v>
      </c>
      <c r="K44" s="10">
        <v>5608</v>
      </c>
      <c r="L44" s="10">
        <v>5608</v>
      </c>
      <c r="M44" s="185">
        <f t="shared" si="11"/>
        <v>487896</v>
      </c>
      <c r="N44" s="118">
        <f t="shared" si="12"/>
        <v>773904</v>
      </c>
      <c r="O44" s="105">
        <f t="shared" si="13"/>
        <v>384192</v>
      </c>
      <c r="P44" s="10">
        <f t="shared" si="14"/>
        <v>609408</v>
      </c>
      <c r="Q44" s="7"/>
      <c r="IV44" s="11"/>
    </row>
    <row r="45" spans="1:256" ht="10.5">
      <c r="A45" s="6" t="s">
        <v>31</v>
      </c>
      <c r="B45" s="7" t="s">
        <v>32</v>
      </c>
      <c r="C45" s="167" t="s">
        <v>287</v>
      </c>
      <c r="D45" s="168" t="s">
        <v>21</v>
      </c>
      <c r="E45" s="169">
        <v>2</v>
      </c>
      <c r="F45" s="170">
        <v>43</v>
      </c>
      <c r="G45" s="171">
        <v>9</v>
      </c>
      <c r="H45" s="171">
        <v>24</v>
      </c>
      <c r="I45" s="171">
        <v>33</v>
      </c>
      <c r="J45" s="165">
        <f t="shared" si="10"/>
        <v>109</v>
      </c>
      <c r="K45" s="10">
        <v>5048</v>
      </c>
      <c r="L45" s="10">
        <v>5048</v>
      </c>
      <c r="M45" s="185">
        <f t="shared" si="11"/>
        <v>262496</v>
      </c>
      <c r="N45" s="118">
        <f t="shared" si="12"/>
        <v>550232</v>
      </c>
      <c r="O45" s="105">
        <f t="shared" si="13"/>
        <v>229632</v>
      </c>
      <c r="P45" s="10">
        <f t="shared" si="14"/>
        <v>481344</v>
      </c>
      <c r="Q45" s="7"/>
      <c r="IV45" s="11"/>
    </row>
    <row r="46" spans="1:256" ht="10.5">
      <c r="A46" s="6" t="s">
        <v>31</v>
      </c>
      <c r="B46" s="7" t="s">
        <v>32</v>
      </c>
      <c r="C46" s="7" t="s">
        <v>174</v>
      </c>
      <c r="D46" s="8" t="s">
        <v>20</v>
      </c>
      <c r="E46" s="18">
        <v>1</v>
      </c>
      <c r="F46" s="170">
        <v>41</v>
      </c>
      <c r="G46" s="171">
        <v>31</v>
      </c>
      <c r="H46" s="171">
        <v>6</v>
      </c>
      <c r="I46" s="171">
        <v>15</v>
      </c>
      <c r="J46" s="165">
        <f t="shared" si="10"/>
        <v>93</v>
      </c>
      <c r="K46" s="10">
        <v>4032</v>
      </c>
      <c r="L46" s="10">
        <v>4032</v>
      </c>
      <c r="M46" s="185">
        <f t="shared" si="11"/>
        <v>290304</v>
      </c>
      <c r="N46" s="118">
        <f t="shared" si="12"/>
        <v>374976</v>
      </c>
      <c r="O46" s="105">
        <f t="shared" si="13"/>
        <v>290304</v>
      </c>
      <c r="P46" s="10">
        <f t="shared" si="14"/>
        <v>374976</v>
      </c>
      <c r="Q46" s="7"/>
      <c r="IV46" s="11"/>
    </row>
    <row r="47" spans="1:256" ht="10.5">
      <c r="A47" s="6" t="s">
        <v>31</v>
      </c>
      <c r="B47" s="7" t="s">
        <v>32</v>
      </c>
      <c r="C47" s="167" t="s">
        <v>289</v>
      </c>
      <c r="D47" s="168" t="s">
        <v>21</v>
      </c>
      <c r="E47" s="169">
        <v>2</v>
      </c>
      <c r="F47" s="170">
        <v>47</v>
      </c>
      <c r="G47" s="171">
        <v>4</v>
      </c>
      <c r="H47" s="171">
        <v>16</v>
      </c>
      <c r="I47" s="9">
        <v>21</v>
      </c>
      <c r="J47" s="165">
        <f t="shared" si="10"/>
        <v>88</v>
      </c>
      <c r="K47" s="10">
        <v>5208</v>
      </c>
      <c r="L47" s="10">
        <v>5208</v>
      </c>
      <c r="M47" s="185">
        <f t="shared" si="11"/>
        <v>265608</v>
      </c>
      <c r="N47" s="118">
        <f t="shared" si="12"/>
        <v>458304</v>
      </c>
      <c r="O47" s="105">
        <f t="shared" si="13"/>
        <v>225216</v>
      </c>
      <c r="P47" s="10">
        <f t="shared" si="14"/>
        <v>388608</v>
      </c>
      <c r="Q47" s="7"/>
      <c r="IV47" s="11"/>
    </row>
    <row r="48" spans="1:256" ht="10.5">
      <c r="A48" s="6" t="s">
        <v>31</v>
      </c>
      <c r="B48" s="7" t="s">
        <v>32</v>
      </c>
      <c r="C48" s="7" t="s">
        <v>155</v>
      </c>
      <c r="D48" s="8" t="s">
        <v>22</v>
      </c>
      <c r="E48" s="18">
        <v>2</v>
      </c>
      <c r="F48" s="170">
        <v>40</v>
      </c>
      <c r="G48" s="171">
        <v>11</v>
      </c>
      <c r="H48" s="171">
        <v>24</v>
      </c>
      <c r="I48" s="171">
        <v>2</v>
      </c>
      <c r="J48" s="165">
        <f t="shared" si="10"/>
        <v>77</v>
      </c>
      <c r="K48" s="10">
        <v>4356</v>
      </c>
      <c r="L48" s="10">
        <v>4356</v>
      </c>
      <c r="M48" s="185">
        <f t="shared" si="11"/>
        <v>222156</v>
      </c>
      <c r="N48" s="118">
        <f t="shared" si="12"/>
        <v>335412</v>
      </c>
      <c r="O48" s="105">
        <f t="shared" si="13"/>
        <v>222156</v>
      </c>
      <c r="P48" s="10">
        <f t="shared" si="14"/>
        <v>335412</v>
      </c>
      <c r="Q48" s="7"/>
      <c r="IV48" s="11"/>
    </row>
    <row r="49" spans="1:256" ht="10.5">
      <c r="A49" s="6" t="s">
        <v>31</v>
      </c>
      <c r="B49" s="7" t="s">
        <v>32</v>
      </c>
      <c r="C49" s="7" t="s">
        <v>121</v>
      </c>
      <c r="D49" s="8" t="s">
        <v>130</v>
      </c>
      <c r="E49" s="18">
        <v>2</v>
      </c>
      <c r="F49" s="170">
        <v>25</v>
      </c>
      <c r="G49" s="171">
        <v>10</v>
      </c>
      <c r="H49" s="171">
        <v>6</v>
      </c>
      <c r="I49" s="171">
        <v>28</v>
      </c>
      <c r="J49" s="165">
        <f t="shared" si="10"/>
        <v>69</v>
      </c>
      <c r="K49" s="10">
        <v>4416</v>
      </c>
      <c r="L49" s="10">
        <v>4416</v>
      </c>
      <c r="M49" s="185">
        <f t="shared" si="11"/>
        <v>154560</v>
      </c>
      <c r="N49" s="118">
        <f t="shared" si="12"/>
        <v>304704</v>
      </c>
      <c r="O49" s="105">
        <f t="shared" si="13"/>
        <v>154560</v>
      </c>
      <c r="P49" s="10">
        <f t="shared" si="14"/>
        <v>304704</v>
      </c>
      <c r="Q49" s="7"/>
      <c r="IV49" s="11"/>
    </row>
    <row r="50" spans="1:256" ht="10.5">
      <c r="A50" s="6" t="s">
        <v>31</v>
      </c>
      <c r="B50" s="7" t="s">
        <v>32</v>
      </c>
      <c r="C50" s="167" t="s">
        <v>286</v>
      </c>
      <c r="D50" s="168" t="s">
        <v>21</v>
      </c>
      <c r="E50" s="169">
        <v>2</v>
      </c>
      <c r="F50" s="170">
        <v>21</v>
      </c>
      <c r="G50" s="171">
        <v>10</v>
      </c>
      <c r="H50" s="171">
        <v>2</v>
      </c>
      <c r="I50" s="9">
        <v>25</v>
      </c>
      <c r="J50" s="165">
        <f t="shared" si="10"/>
        <v>58</v>
      </c>
      <c r="K50" s="10">
        <v>5208</v>
      </c>
      <c r="L50" s="10">
        <v>5208</v>
      </c>
      <c r="M50" s="185">
        <f t="shared" si="11"/>
        <v>161448</v>
      </c>
      <c r="N50" s="118">
        <f t="shared" si="12"/>
        <v>302064</v>
      </c>
      <c r="O50" s="105">
        <f t="shared" si="13"/>
        <v>136896</v>
      </c>
      <c r="P50" s="10">
        <f t="shared" si="14"/>
        <v>256128</v>
      </c>
      <c r="Q50" s="7"/>
      <c r="IV50" s="11"/>
    </row>
    <row r="51" spans="1:256" ht="10.5">
      <c r="A51" s="6" t="s">
        <v>31</v>
      </c>
      <c r="B51" s="7" t="s">
        <v>32</v>
      </c>
      <c r="C51" s="7" t="s">
        <v>120</v>
      </c>
      <c r="D51" s="8" t="s">
        <v>21</v>
      </c>
      <c r="E51" s="18">
        <v>2</v>
      </c>
      <c r="F51" s="170">
        <v>12</v>
      </c>
      <c r="G51" s="171">
        <v>6</v>
      </c>
      <c r="H51" s="171">
        <v>17</v>
      </c>
      <c r="I51" s="171">
        <v>21</v>
      </c>
      <c r="J51" s="165">
        <f t="shared" si="10"/>
        <v>56</v>
      </c>
      <c r="K51" s="10">
        <v>4416</v>
      </c>
      <c r="L51" s="10">
        <v>4416</v>
      </c>
      <c r="M51" s="185">
        <f t="shared" si="11"/>
        <v>79488</v>
      </c>
      <c r="N51" s="118">
        <f t="shared" si="12"/>
        <v>247296</v>
      </c>
      <c r="O51" s="105">
        <f t="shared" si="13"/>
        <v>79488</v>
      </c>
      <c r="P51" s="10">
        <f t="shared" si="14"/>
        <v>247296</v>
      </c>
      <c r="Q51" s="7"/>
      <c r="IV51" s="11"/>
    </row>
    <row r="52" spans="1:256" ht="10.5">
      <c r="A52" s="6" t="s">
        <v>31</v>
      </c>
      <c r="B52" s="7" t="s">
        <v>32</v>
      </c>
      <c r="C52" s="7" t="s">
        <v>192</v>
      </c>
      <c r="D52" s="8" t="s">
        <v>22</v>
      </c>
      <c r="E52" s="18">
        <v>2</v>
      </c>
      <c r="F52" s="170">
        <v>17</v>
      </c>
      <c r="G52" s="171">
        <v>6</v>
      </c>
      <c r="H52" s="171">
        <v>7</v>
      </c>
      <c r="I52" s="171">
        <v>8</v>
      </c>
      <c r="J52" s="165">
        <f t="shared" si="10"/>
        <v>38</v>
      </c>
      <c r="K52" s="10">
        <v>4032.3</v>
      </c>
      <c r="L52" s="10">
        <v>4032.3</v>
      </c>
      <c r="M52" s="185">
        <f t="shared" si="11"/>
        <v>92742.90000000001</v>
      </c>
      <c r="N52" s="118">
        <f t="shared" si="12"/>
        <v>153227.40000000002</v>
      </c>
      <c r="O52" s="105">
        <f t="shared" si="13"/>
        <v>92742.90000000001</v>
      </c>
      <c r="P52" s="10">
        <f t="shared" si="14"/>
        <v>153227.40000000002</v>
      </c>
      <c r="Q52" s="7"/>
      <c r="IV52" s="11"/>
    </row>
    <row r="53" spans="1:256" ht="10.5">
      <c r="A53" s="6" t="s">
        <v>31</v>
      </c>
      <c r="B53" s="7" t="s">
        <v>32</v>
      </c>
      <c r="C53" s="7" t="s">
        <v>110</v>
      </c>
      <c r="D53" s="8" t="s">
        <v>20</v>
      </c>
      <c r="E53" s="18">
        <v>1</v>
      </c>
      <c r="F53" s="170">
        <v>4</v>
      </c>
      <c r="G53" s="171">
        <v>10</v>
      </c>
      <c r="H53" s="171">
        <v>10</v>
      </c>
      <c r="I53" s="9">
        <v>6</v>
      </c>
      <c r="J53" s="165">
        <f t="shared" si="10"/>
        <v>30</v>
      </c>
      <c r="K53" s="10">
        <v>4800</v>
      </c>
      <c r="L53" s="10">
        <v>4800</v>
      </c>
      <c r="M53" s="185">
        <f t="shared" si="11"/>
        <v>67200</v>
      </c>
      <c r="N53" s="118">
        <f t="shared" si="12"/>
        <v>144000</v>
      </c>
      <c r="O53" s="105">
        <f t="shared" si="13"/>
        <v>61824</v>
      </c>
      <c r="P53" s="10">
        <f t="shared" si="14"/>
        <v>132480</v>
      </c>
      <c r="Q53" s="7"/>
      <c r="IV53" s="11"/>
    </row>
    <row r="54" spans="1:256" ht="10.5">
      <c r="A54" s="6" t="s">
        <v>31</v>
      </c>
      <c r="B54" s="7" t="s">
        <v>32</v>
      </c>
      <c r="C54" s="7" t="s">
        <v>342</v>
      </c>
      <c r="D54" s="8" t="s">
        <v>20</v>
      </c>
      <c r="E54" s="18">
        <v>1</v>
      </c>
      <c r="F54" s="170">
        <v>10</v>
      </c>
      <c r="G54" s="171">
        <v>6</v>
      </c>
      <c r="H54" s="171">
        <v>10</v>
      </c>
      <c r="I54" s="9">
        <v>4</v>
      </c>
      <c r="J54" s="165">
        <f t="shared" si="10"/>
        <v>30</v>
      </c>
      <c r="K54" s="10">
        <v>4416</v>
      </c>
      <c r="L54" s="10">
        <v>4416</v>
      </c>
      <c r="M54" s="185">
        <f t="shared" si="11"/>
        <v>70656</v>
      </c>
      <c r="N54" s="118">
        <f t="shared" si="12"/>
        <v>132480</v>
      </c>
      <c r="O54" s="105">
        <f t="shared" si="13"/>
        <v>70656</v>
      </c>
      <c r="P54" s="10">
        <f t="shared" si="14"/>
        <v>132480</v>
      </c>
      <c r="Q54" s="7"/>
      <c r="IV54" s="11"/>
    </row>
    <row r="55" spans="1:17" ht="10.5">
      <c r="A55" s="6" t="s">
        <v>31</v>
      </c>
      <c r="B55" s="7" t="s">
        <v>32</v>
      </c>
      <c r="C55" s="7" t="s">
        <v>189</v>
      </c>
      <c r="D55" s="8" t="s">
        <v>20</v>
      </c>
      <c r="E55" s="18">
        <v>1</v>
      </c>
      <c r="F55" s="170">
        <v>10</v>
      </c>
      <c r="G55" s="171">
        <v>7</v>
      </c>
      <c r="H55" s="171">
        <v>8</v>
      </c>
      <c r="I55" s="171">
        <v>3</v>
      </c>
      <c r="J55" s="165">
        <f t="shared" si="10"/>
        <v>28</v>
      </c>
      <c r="K55" s="10">
        <v>4356</v>
      </c>
      <c r="L55" s="10">
        <v>4356</v>
      </c>
      <c r="M55" s="185">
        <f t="shared" si="11"/>
        <v>74052</v>
      </c>
      <c r="N55" s="118">
        <f t="shared" si="12"/>
        <v>121968</v>
      </c>
      <c r="O55" s="105">
        <f t="shared" si="13"/>
        <v>74052</v>
      </c>
      <c r="P55" s="10">
        <f t="shared" si="14"/>
        <v>121968</v>
      </c>
      <c r="Q55" s="7"/>
    </row>
    <row r="56" spans="1:256" ht="10.5">
      <c r="A56" s="6" t="s">
        <v>31</v>
      </c>
      <c r="B56" s="7" t="s">
        <v>32</v>
      </c>
      <c r="C56" s="7" t="s">
        <v>208</v>
      </c>
      <c r="D56" s="8" t="s">
        <v>20</v>
      </c>
      <c r="E56" s="18">
        <v>1</v>
      </c>
      <c r="F56" s="170">
        <v>8</v>
      </c>
      <c r="G56" s="171">
        <v>1</v>
      </c>
      <c r="H56" s="171">
        <v>3</v>
      </c>
      <c r="I56" s="9">
        <v>5</v>
      </c>
      <c r="J56" s="165">
        <f t="shared" si="10"/>
        <v>17</v>
      </c>
      <c r="K56" s="10">
        <v>4356</v>
      </c>
      <c r="L56" s="10">
        <v>4356</v>
      </c>
      <c r="M56" s="185">
        <f t="shared" si="11"/>
        <v>39204</v>
      </c>
      <c r="N56" s="118">
        <f t="shared" si="12"/>
        <v>74052</v>
      </c>
      <c r="O56" s="105">
        <f t="shared" si="13"/>
        <v>39204</v>
      </c>
      <c r="P56" s="10">
        <f t="shared" si="14"/>
        <v>74052</v>
      </c>
      <c r="Q56" s="7"/>
      <c r="IV56" s="11"/>
    </row>
    <row r="57" spans="1:256" ht="10.5">
      <c r="A57" s="6" t="s">
        <v>31</v>
      </c>
      <c r="B57" s="7" t="s">
        <v>32</v>
      </c>
      <c r="C57" s="7" t="s">
        <v>207</v>
      </c>
      <c r="D57" s="8" t="s">
        <v>20</v>
      </c>
      <c r="E57" s="18">
        <v>1</v>
      </c>
      <c r="F57" s="170">
        <v>5</v>
      </c>
      <c r="G57" s="171">
        <v>4</v>
      </c>
      <c r="H57" s="171">
        <v>6</v>
      </c>
      <c r="I57" s="9">
        <v>2</v>
      </c>
      <c r="J57" s="165">
        <f t="shared" si="10"/>
        <v>17</v>
      </c>
      <c r="K57" s="10">
        <v>4416</v>
      </c>
      <c r="L57" s="10">
        <v>4416</v>
      </c>
      <c r="M57" s="185">
        <f t="shared" si="11"/>
        <v>39744</v>
      </c>
      <c r="N57" s="118">
        <f t="shared" si="12"/>
        <v>75072</v>
      </c>
      <c r="O57" s="105">
        <f t="shared" si="13"/>
        <v>39744</v>
      </c>
      <c r="P57" s="10">
        <f t="shared" si="14"/>
        <v>75072</v>
      </c>
      <c r="Q57" s="7"/>
      <c r="IV57" s="11"/>
    </row>
    <row r="58" spans="1:256" ht="10.5">
      <c r="A58" s="6" t="s">
        <v>31</v>
      </c>
      <c r="B58" s="7" t="s">
        <v>32</v>
      </c>
      <c r="C58" s="7" t="s">
        <v>138</v>
      </c>
      <c r="D58" s="8" t="s">
        <v>22</v>
      </c>
      <c r="E58" s="18">
        <v>2</v>
      </c>
      <c r="F58" s="170">
        <v>10</v>
      </c>
      <c r="G58" s="171">
        <v>3</v>
      </c>
      <c r="H58" s="171">
        <v>2</v>
      </c>
      <c r="I58" s="9">
        <v>2</v>
      </c>
      <c r="J58" s="165">
        <f t="shared" si="10"/>
        <v>17</v>
      </c>
      <c r="K58" s="10">
        <v>4800</v>
      </c>
      <c r="L58" s="10">
        <v>4800</v>
      </c>
      <c r="M58" s="185">
        <f t="shared" si="11"/>
        <v>62400</v>
      </c>
      <c r="N58" s="118">
        <f t="shared" si="12"/>
        <v>81600</v>
      </c>
      <c r="O58" s="105">
        <f t="shared" si="13"/>
        <v>57408</v>
      </c>
      <c r="P58" s="10">
        <f t="shared" si="14"/>
        <v>75072</v>
      </c>
      <c r="Q58" s="7"/>
      <c r="IV58" s="11"/>
    </row>
    <row r="59" spans="1:17" ht="10.5">
      <c r="A59" s="6" t="s">
        <v>31</v>
      </c>
      <c r="B59" s="7" t="s">
        <v>136</v>
      </c>
      <c r="C59" s="7" t="s">
        <v>137</v>
      </c>
      <c r="D59" s="8" t="s">
        <v>20</v>
      </c>
      <c r="E59" s="8">
        <v>1</v>
      </c>
      <c r="F59" s="170">
        <v>13</v>
      </c>
      <c r="G59" s="171">
        <v>1</v>
      </c>
      <c r="H59" s="171">
        <v>0</v>
      </c>
      <c r="I59" s="9">
        <v>0</v>
      </c>
      <c r="J59" s="165">
        <f t="shared" si="10"/>
        <v>14</v>
      </c>
      <c r="K59" s="10">
        <v>4356</v>
      </c>
      <c r="L59" s="10">
        <v>4356</v>
      </c>
      <c r="M59" s="185">
        <f t="shared" si="11"/>
        <v>60984</v>
      </c>
      <c r="N59" s="118">
        <f t="shared" si="12"/>
        <v>60984</v>
      </c>
      <c r="O59" s="105">
        <f t="shared" si="13"/>
        <v>60984</v>
      </c>
      <c r="P59" s="10">
        <f t="shared" si="14"/>
        <v>60984</v>
      </c>
      <c r="Q59" s="7"/>
    </row>
    <row r="60" spans="1:256" ht="10.5">
      <c r="A60" s="6" t="s">
        <v>31</v>
      </c>
      <c r="B60" s="7" t="s">
        <v>32</v>
      </c>
      <c r="C60" s="7" t="s">
        <v>191</v>
      </c>
      <c r="D60" s="8" t="s">
        <v>22</v>
      </c>
      <c r="E60" s="18">
        <v>2</v>
      </c>
      <c r="F60" s="170">
        <v>3</v>
      </c>
      <c r="G60" s="171">
        <v>3</v>
      </c>
      <c r="H60" s="171">
        <v>3</v>
      </c>
      <c r="I60" s="9">
        <v>1</v>
      </c>
      <c r="J60" s="165">
        <f t="shared" si="10"/>
        <v>10</v>
      </c>
      <c r="K60" s="10">
        <v>4032.3</v>
      </c>
      <c r="L60" s="10">
        <v>4032.3</v>
      </c>
      <c r="M60" s="185">
        <f t="shared" si="11"/>
        <v>24193.800000000003</v>
      </c>
      <c r="N60" s="118">
        <f t="shared" si="12"/>
        <v>40323</v>
      </c>
      <c r="O60" s="105">
        <f t="shared" si="13"/>
        <v>24193.800000000003</v>
      </c>
      <c r="P60" s="10">
        <f t="shared" si="14"/>
        <v>40323</v>
      </c>
      <c r="Q60" s="7" t="s">
        <v>281</v>
      </c>
      <c r="IV60" s="11"/>
    </row>
    <row r="61" spans="1:256" ht="10.5">
      <c r="A61" s="6" t="s">
        <v>31</v>
      </c>
      <c r="B61" s="7" t="s">
        <v>32</v>
      </c>
      <c r="C61" s="7" t="s">
        <v>206</v>
      </c>
      <c r="D61" s="8" t="s">
        <v>22</v>
      </c>
      <c r="E61" s="18">
        <v>2</v>
      </c>
      <c r="F61" s="170">
        <v>5</v>
      </c>
      <c r="G61" s="171">
        <v>2</v>
      </c>
      <c r="H61" s="171">
        <v>2</v>
      </c>
      <c r="I61" s="9">
        <v>1</v>
      </c>
      <c r="J61" s="165">
        <f t="shared" si="10"/>
        <v>10</v>
      </c>
      <c r="K61" s="10">
        <v>4032.3</v>
      </c>
      <c r="L61" s="10">
        <v>4032.3</v>
      </c>
      <c r="M61" s="185">
        <f t="shared" si="11"/>
        <v>28226.100000000002</v>
      </c>
      <c r="N61" s="118">
        <f t="shared" si="12"/>
        <v>40323</v>
      </c>
      <c r="O61" s="105">
        <f t="shared" si="13"/>
        <v>28226.100000000002</v>
      </c>
      <c r="P61" s="10">
        <f t="shared" si="14"/>
        <v>40323</v>
      </c>
      <c r="Q61" s="7"/>
      <c r="IV61" s="11"/>
    </row>
    <row r="62" spans="1:256" ht="10.5">
      <c r="A62" s="6" t="s">
        <v>31</v>
      </c>
      <c r="B62" s="7" t="s">
        <v>32</v>
      </c>
      <c r="C62" s="167" t="s">
        <v>290</v>
      </c>
      <c r="D62" s="168" t="s">
        <v>21</v>
      </c>
      <c r="E62" s="169">
        <v>2</v>
      </c>
      <c r="F62" s="170">
        <v>5</v>
      </c>
      <c r="G62" s="171">
        <v>1</v>
      </c>
      <c r="H62" s="171">
        <v>0</v>
      </c>
      <c r="I62" s="9">
        <v>2</v>
      </c>
      <c r="J62" s="165">
        <f t="shared" si="10"/>
        <v>8</v>
      </c>
      <c r="K62" s="10">
        <v>5048</v>
      </c>
      <c r="L62" s="10">
        <v>5048</v>
      </c>
      <c r="M62" s="185">
        <f t="shared" si="11"/>
        <v>30288</v>
      </c>
      <c r="N62" s="118">
        <f t="shared" si="12"/>
        <v>40384</v>
      </c>
      <c r="O62" s="105">
        <f t="shared" si="13"/>
        <v>26496</v>
      </c>
      <c r="P62" s="10">
        <f t="shared" si="14"/>
        <v>35328</v>
      </c>
      <c r="Q62" s="7"/>
      <c r="IV62" s="11"/>
    </row>
    <row r="63" spans="1:256" ht="10.5">
      <c r="A63" s="6" t="s">
        <v>31</v>
      </c>
      <c r="B63" s="7" t="s">
        <v>32</v>
      </c>
      <c r="C63" s="7" t="s">
        <v>193</v>
      </c>
      <c r="D63" s="8" t="s">
        <v>21</v>
      </c>
      <c r="E63" s="18">
        <v>2</v>
      </c>
      <c r="F63" s="170">
        <v>2</v>
      </c>
      <c r="G63" s="171">
        <v>1</v>
      </c>
      <c r="H63" s="171">
        <v>4</v>
      </c>
      <c r="I63" s="171">
        <v>0</v>
      </c>
      <c r="J63" s="165">
        <f t="shared" si="10"/>
        <v>7</v>
      </c>
      <c r="K63" s="10">
        <v>4416</v>
      </c>
      <c r="L63" s="10">
        <v>4416</v>
      </c>
      <c r="M63" s="185">
        <f t="shared" si="11"/>
        <v>13248</v>
      </c>
      <c r="N63" s="118">
        <f t="shared" si="12"/>
        <v>30912</v>
      </c>
      <c r="O63" s="105">
        <f t="shared" si="13"/>
        <v>13248</v>
      </c>
      <c r="P63" s="10">
        <f t="shared" si="14"/>
        <v>30912</v>
      </c>
      <c r="Q63" s="7"/>
      <c r="IV63" s="11"/>
    </row>
    <row r="64" spans="1:256" ht="11.25" thickBot="1">
      <c r="A64" s="6" t="s">
        <v>31</v>
      </c>
      <c r="B64" s="7" t="s">
        <v>32</v>
      </c>
      <c r="C64" s="7" t="s">
        <v>221</v>
      </c>
      <c r="D64" s="8" t="s">
        <v>22</v>
      </c>
      <c r="E64" s="18">
        <v>2</v>
      </c>
      <c r="F64" s="170">
        <v>3</v>
      </c>
      <c r="G64" s="172">
        <v>0</v>
      </c>
      <c r="H64" s="171">
        <v>1</v>
      </c>
      <c r="I64" s="9">
        <v>1</v>
      </c>
      <c r="J64" s="165">
        <f t="shared" si="10"/>
        <v>5</v>
      </c>
      <c r="K64" s="10">
        <v>4032</v>
      </c>
      <c r="L64" s="10">
        <v>4032</v>
      </c>
      <c r="M64" s="185">
        <f t="shared" si="11"/>
        <v>12096</v>
      </c>
      <c r="N64" s="118">
        <f t="shared" si="12"/>
        <v>20160</v>
      </c>
      <c r="O64" s="105">
        <f t="shared" si="13"/>
        <v>12096</v>
      </c>
      <c r="P64" s="10">
        <f t="shared" si="14"/>
        <v>20160</v>
      </c>
      <c r="Q64" s="7"/>
      <c r="IV64" s="11"/>
    </row>
    <row r="65" spans="1:256" ht="10.5">
      <c r="A65" s="13" t="s">
        <v>31</v>
      </c>
      <c r="B65" s="13" t="s">
        <v>32</v>
      </c>
      <c r="C65" s="13" t="s">
        <v>33</v>
      </c>
      <c r="D65" s="13"/>
      <c r="E65" s="13"/>
      <c r="F65" s="119">
        <f>SUM(F38:F64)</f>
        <v>1461</v>
      </c>
      <c r="G65" s="119">
        <f>SUM(G38:G64)</f>
        <v>930</v>
      </c>
      <c r="H65" s="119">
        <f>SUM(H38:H64)</f>
        <v>864</v>
      </c>
      <c r="I65" s="119">
        <f>SUM(I38:I64)</f>
        <v>1239</v>
      </c>
      <c r="J65" s="134">
        <f>SUM(J38:J64)</f>
        <v>4494</v>
      </c>
      <c r="K65" s="119"/>
      <c r="L65" s="119"/>
      <c r="M65" s="181">
        <f>SUM(M38:M64)</f>
        <v>10885350.8</v>
      </c>
      <c r="N65" s="210">
        <f>SUM(N38:N64)</f>
        <v>20506489.4</v>
      </c>
      <c r="O65" s="119">
        <f>SUM(O38:O64)</f>
        <v>10466806.8</v>
      </c>
      <c r="P65" s="119">
        <f>SUM(P38:P64)</f>
        <v>19703345.4</v>
      </c>
      <c r="Q65" s="7"/>
      <c r="IV65" s="11"/>
    </row>
    <row r="66" spans="1:17" ht="10.5">
      <c r="A66" s="22" t="s">
        <v>31</v>
      </c>
      <c r="B66" s="23"/>
      <c r="C66" s="23" t="s">
        <v>23</v>
      </c>
      <c r="D66" s="24"/>
      <c r="E66" s="24"/>
      <c r="F66" s="42">
        <f>F65/F299</f>
        <v>0.08880379285193289</v>
      </c>
      <c r="G66" s="42">
        <f>G65/G299</f>
        <v>0.06649031243297347</v>
      </c>
      <c r="H66" s="44">
        <f>H65/H299</f>
        <v>0.06835983859482554</v>
      </c>
      <c r="I66" s="44">
        <f>I65/I299</f>
        <v>0.08089051380818699</v>
      </c>
      <c r="J66" s="135">
        <f>J65/J299</f>
        <v>0.07695864371949654</v>
      </c>
      <c r="K66" s="19"/>
      <c r="L66" s="19"/>
      <c r="M66" s="188">
        <f>M65/M299</f>
        <v>0.07557092824396693</v>
      </c>
      <c r="N66" s="211">
        <f>N65/N299</f>
        <v>0.07390518249901569</v>
      </c>
      <c r="Q66" s="7"/>
    </row>
    <row r="67" spans="1:17" ht="10.5">
      <c r="A67" s="6" t="s">
        <v>31</v>
      </c>
      <c r="C67" s="7" t="s">
        <v>24</v>
      </c>
      <c r="G67" s="28">
        <f>F65+G65</f>
        <v>2391</v>
      </c>
      <c r="H67" s="28">
        <f>F65+G65+H65</f>
        <v>3255</v>
      </c>
      <c r="I67" s="28">
        <f>F65+G65+H65+I65</f>
        <v>4494</v>
      </c>
      <c r="K67" s="19"/>
      <c r="L67" s="19"/>
      <c r="Q67" s="7"/>
    </row>
    <row r="68" spans="9:17" ht="10.5">
      <c r="I68" s="115"/>
      <c r="K68" s="19"/>
      <c r="L68" s="19"/>
      <c r="Q68" s="23"/>
    </row>
    <row r="69" spans="1:16" ht="12.75">
      <c r="A69" s="6" t="s">
        <v>34</v>
      </c>
      <c r="B69" s="7" t="s">
        <v>34</v>
      </c>
      <c r="C69" s="7" t="s">
        <v>225</v>
      </c>
      <c r="D69" s="8" t="s">
        <v>22</v>
      </c>
      <c r="E69" s="18">
        <v>2</v>
      </c>
      <c r="F69" s="9">
        <v>133</v>
      </c>
      <c r="G69" s="26">
        <v>117</v>
      </c>
      <c r="H69" s="26">
        <v>80</v>
      </c>
      <c r="I69" s="227">
        <v>144</v>
      </c>
      <c r="J69" s="38">
        <f aca="true" t="shared" si="15" ref="J69:J86">F69+G69+H69+I69</f>
        <v>474</v>
      </c>
      <c r="K69" s="10">
        <v>5081</v>
      </c>
      <c r="L69" s="10">
        <v>5081</v>
      </c>
      <c r="M69" s="185">
        <f aca="true" t="shared" si="16" ref="M69:M86">(F69+G69)*K69</f>
        <v>1270250</v>
      </c>
      <c r="N69" s="118">
        <f aca="true" t="shared" si="17" ref="N69:N86">M69+(H69+I69)*L69</f>
        <v>2408394</v>
      </c>
      <c r="O69" s="105">
        <f aca="true" t="shared" si="18" ref="O69:O86">IF(K69&gt;prisgrense,(F69+G69)*prisgrense,(F69+G69)*K69)</f>
        <v>1104000</v>
      </c>
      <c r="P69" s="10">
        <f aca="true" t="shared" si="19" ref="P69:P86">O69+IF(L69&gt;prisgrense,(H69+I69)*prisgrense,(H69+I69)*L69)</f>
        <v>2093184</v>
      </c>
    </row>
    <row r="70" spans="1:17" ht="10.5">
      <c r="A70" s="137" t="s">
        <v>34</v>
      </c>
      <c r="B70" s="116" t="s">
        <v>34</v>
      </c>
      <c r="C70" s="7" t="s">
        <v>319</v>
      </c>
      <c r="D70" s="8" t="s">
        <v>20</v>
      </c>
      <c r="E70" s="18">
        <v>1</v>
      </c>
      <c r="F70" s="9">
        <v>105</v>
      </c>
      <c r="G70" s="26">
        <v>90</v>
      </c>
      <c r="H70" s="26">
        <v>137</v>
      </c>
      <c r="I70" s="228">
        <v>131</v>
      </c>
      <c r="J70" s="38">
        <f t="shared" si="15"/>
        <v>463</v>
      </c>
      <c r="K70" s="10">
        <v>4976</v>
      </c>
      <c r="L70" s="10">
        <v>4976</v>
      </c>
      <c r="M70" s="185">
        <f t="shared" si="16"/>
        <v>970320</v>
      </c>
      <c r="N70" s="118">
        <f t="shared" si="17"/>
        <v>2303888</v>
      </c>
      <c r="O70" s="105">
        <f t="shared" si="18"/>
        <v>861120</v>
      </c>
      <c r="P70" s="10">
        <f t="shared" si="19"/>
        <v>2044608</v>
      </c>
      <c r="Q70" s="23"/>
    </row>
    <row r="71" spans="1:17" ht="10.5">
      <c r="A71" s="137" t="s">
        <v>34</v>
      </c>
      <c r="B71" s="116" t="s">
        <v>34</v>
      </c>
      <c r="C71" s="7" t="s">
        <v>318</v>
      </c>
      <c r="D71" s="8" t="s">
        <v>20</v>
      </c>
      <c r="E71" s="18">
        <v>1</v>
      </c>
      <c r="F71" s="9">
        <v>108</v>
      </c>
      <c r="G71" s="26">
        <v>56</v>
      </c>
      <c r="H71" s="26">
        <v>44</v>
      </c>
      <c r="I71" s="228">
        <v>94</v>
      </c>
      <c r="J71" s="38">
        <f t="shared" si="15"/>
        <v>302</v>
      </c>
      <c r="K71" s="10">
        <v>4976</v>
      </c>
      <c r="L71" s="10">
        <v>4976</v>
      </c>
      <c r="M71" s="185">
        <f t="shared" si="16"/>
        <v>816064</v>
      </c>
      <c r="N71" s="118">
        <f t="shared" si="17"/>
        <v>1502752</v>
      </c>
      <c r="O71" s="105">
        <f t="shared" si="18"/>
        <v>724224</v>
      </c>
      <c r="P71" s="10">
        <f t="shared" si="19"/>
        <v>1333632</v>
      </c>
      <c r="Q71" s="23"/>
    </row>
    <row r="72" spans="1:17" ht="12.75">
      <c r="A72" s="6" t="s">
        <v>34</v>
      </c>
      <c r="B72" s="7" t="s">
        <v>34</v>
      </c>
      <c r="C72" s="7" t="s">
        <v>123</v>
      </c>
      <c r="D72" s="8" t="s">
        <v>22</v>
      </c>
      <c r="E72" s="27">
        <v>2</v>
      </c>
      <c r="F72" s="9">
        <v>77</v>
      </c>
      <c r="G72" s="26">
        <v>40</v>
      </c>
      <c r="H72" s="26">
        <v>56</v>
      </c>
      <c r="I72" s="228">
        <v>61</v>
      </c>
      <c r="J72" s="38">
        <f t="shared" si="15"/>
        <v>234</v>
      </c>
      <c r="K72" s="10">
        <v>4355</v>
      </c>
      <c r="L72" s="10">
        <v>4355</v>
      </c>
      <c r="M72" s="185">
        <f t="shared" si="16"/>
        <v>509535</v>
      </c>
      <c r="N72" s="118">
        <f t="shared" si="17"/>
        <v>1019070</v>
      </c>
      <c r="O72" s="105">
        <f t="shared" si="18"/>
        <v>509535</v>
      </c>
      <c r="P72" s="10">
        <f t="shared" si="19"/>
        <v>1019070</v>
      </c>
      <c r="Q72" s="154"/>
    </row>
    <row r="73" spans="1:17" ht="10.5">
      <c r="A73" s="137" t="s">
        <v>34</v>
      </c>
      <c r="B73" s="116" t="s">
        <v>34</v>
      </c>
      <c r="C73" s="7" t="s">
        <v>321</v>
      </c>
      <c r="D73" s="8" t="s">
        <v>20</v>
      </c>
      <c r="E73" s="27">
        <v>1</v>
      </c>
      <c r="F73" s="9">
        <v>54</v>
      </c>
      <c r="G73" s="26">
        <v>57</v>
      </c>
      <c r="H73" s="26">
        <v>32</v>
      </c>
      <c r="I73" s="228">
        <v>75</v>
      </c>
      <c r="J73" s="38">
        <f t="shared" si="15"/>
        <v>218</v>
      </c>
      <c r="K73" s="10">
        <v>4400</v>
      </c>
      <c r="L73" s="10">
        <v>4400</v>
      </c>
      <c r="M73" s="185">
        <f t="shared" si="16"/>
        <v>488400</v>
      </c>
      <c r="N73" s="118">
        <f t="shared" si="17"/>
        <v>959200</v>
      </c>
      <c r="O73" s="105">
        <f t="shared" si="18"/>
        <v>488400</v>
      </c>
      <c r="P73" s="10">
        <f t="shared" si="19"/>
        <v>959200</v>
      </c>
      <c r="Q73" s="23"/>
    </row>
    <row r="74" spans="1:17" ht="10.5">
      <c r="A74" s="224" t="s">
        <v>34</v>
      </c>
      <c r="B74" s="116" t="s">
        <v>34</v>
      </c>
      <c r="C74" s="7" t="s">
        <v>320</v>
      </c>
      <c r="D74" s="8" t="s">
        <v>20</v>
      </c>
      <c r="E74" s="27">
        <v>1</v>
      </c>
      <c r="F74" s="9">
        <v>50</v>
      </c>
      <c r="G74" s="26">
        <v>44</v>
      </c>
      <c r="H74" s="26">
        <v>33</v>
      </c>
      <c r="I74" s="228">
        <v>57</v>
      </c>
      <c r="J74" s="38">
        <f t="shared" si="15"/>
        <v>184</v>
      </c>
      <c r="K74" s="10">
        <v>4400</v>
      </c>
      <c r="L74" s="10">
        <v>4400</v>
      </c>
      <c r="M74" s="185">
        <f t="shared" si="16"/>
        <v>413600</v>
      </c>
      <c r="N74" s="118">
        <f t="shared" si="17"/>
        <v>809600</v>
      </c>
      <c r="O74" s="105">
        <f t="shared" si="18"/>
        <v>413600</v>
      </c>
      <c r="P74" s="10">
        <f t="shared" si="19"/>
        <v>809600</v>
      </c>
      <c r="Q74" s="23"/>
    </row>
    <row r="75" spans="1:16" ht="12.75">
      <c r="A75" s="114" t="s">
        <v>34</v>
      </c>
      <c r="B75" s="7" t="s">
        <v>34</v>
      </c>
      <c r="C75" s="7" t="s">
        <v>223</v>
      </c>
      <c r="D75" s="8" t="s">
        <v>20</v>
      </c>
      <c r="E75" s="18">
        <v>1</v>
      </c>
      <c r="F75" s="9">
        <v>46</v>
      </c>
      <c r="G75" s="26">
        <v>43</v>
      </c>
      <c r="H75" s="26">
        <v>33</v>
      </c>
      <c r="I75" s="228">
        <v>39</v>
      </c>
      <c r="J75" s="38">
        <f t="shared" si="15"/>
        <v>161</v>
      </c>
      <c r="K75" s="10">
        <v>4798</v>
      </c>
      <c r="L75" s="10">
        <v>4798</v>
      </c>
      <c r="M75" s="185">
        <f t="shared" si="16"/>
        <v>427022</v>
      </c>
      <c r="N75" s="118">
        <f t="shared" si="17"/>
        <v>772478</v>
      </c>
      <c r="O75" s="105">
        <f t="shared" si="18"/>
        <v>393024</v>
      </c>
      <c r="P75" s="10">
        <f t="shared" si="19"/>
        <v>710976</v>
      </c>
    </row>
    <row r="76" spans="1:16" ht="12.75">
      <c r="A76" s="114" t="s">
        <v>34</v>
      </c>
      <c r="B76" s="7" t="s">
        <v>34</v>
      </c>
      <c r="C76" s="7" t="s">
        <v>224</v>
      </c>
      <c r="D76" s="8" t="s">
        <v>130</v>
      </c>
      <c r="E76" s="18">
        <v>2</v>
      </c>
      <c r="F76" s="9">
        <v>6</v>
      </c>
      <c r="G76" s="26">
        <v>20</v>
      </c>
      <c r="H76" s="26">
        <v>18</v>
      </c>
      <c r="I76" s="228">
        <v>51</v>
      </c>
      <c r="J76" s="38">
        <f t="shared" si="15"/>
        <v>95</v>
      </c>
      <c r="K76" s="10">
        <v>5242</v>
      </c>
      <c r="L76" s="10">
        <v>5242</v>
      </c>
      <c r="M76" s="185">
        <f t="shared" si="16"/>
        <v>136292</v>
      </c>
      <c r="N76" s="118">
        <f t="shared" si="17"/>
        <v>497990</v>
      </c>
      <c r="O76" s="105">
        <f t="shared" si="18"/>
        <v>114816</v>
      </c>
      <c r="P76" s="10">
        <f t="shared" si="19"/>
        <v>419520</v>
      </c>
    </row>
    <row r="77" spans="1:17" ht="10.5">
      <c r="A77" s="6" t="s">
        <v>34</v>
      </c>
      <c r="B77" s="7" t="s">
        <v>34</v>
      </c>
      <c r="C77" s="7" t="s">
        <v>122</v>
      </c>
      <c r="D77" s="8" t="s">
        <v>20</v>
      </c>
      <c r="E77" s="27">
        <v>1</v>
      </c>
      <c r="F77" s="9">
        <v>13</v>
      </c>
      <c r="G77" s="26">
        <v>20</v>
      </c>
      <c r="H77" s="26">
        <v>13</v>
      </c>
      <c r="I77" s="228">
        <v>23</v>
      </c>
      <c r="J77" s="38">
        <f t="shared" si="15"/>
        <v>69</v>
      </c>
      <c r="K77" s="10">
        <v>4355</v>
      </c>
      <c r="L77" s="10">
        <v>4355</v>
      </c>
      <c r="M77" s="185">
        <f t="shared" si="16"/>
        <v>143715</v>
      </c>
      <c r="N77" s="118">
        <f t="shared" si="17"/>
        <v>300495</v>
      </c>
      <c r="O77" s="105">
        <f t="shared" si="18"/>
        <v>143715</v>
      </c>
      <c r="P77" s="10">
        <f t="shared" si="19"/>
        <v>300495</v>
      </c>
      <c r="Q77" s="23"/>
    </row>
    <row r="78" spans="1:17" ht="12.75">
      <c r="A78" s="114" t="s">
        <v>34</v>
      </c>
      <c r="B78" s="7" t="s">
        <v>34</v>
      </c>
      <c r="C78" s="7" t="s">
        <v>125</v>
      </c>
      <c r="D78" s="8" t="s">
        <v>130</v>
      </c>
      <c r="E78" s="27">
        <v>2</v>
      </c>
      <c r="F78" s="9">
        <v>22</v>
      </c>
      <c r="G78" s="26">
        <v>20</v>
      </c>
      <c r="H78" s="26">
        <v>5</v>
      </c>
      <c r="I78" s="10">
        <v>6</v>
      </c>
      <c r="J78" s="38">
        <f t="shared" si="15"/>
        <v>53</v>
      </c>
      <c r="K78" s="10">
        <v>4355</v>
      </c>
      <c r="L78" s="10">
        <v>4355</v>
      </c>
      <c r="M78" s="185">
        <f t="shared" si="16"/>
        <v>182910</v>
      </c>
      <c r="N78" s="118">
        <f t="shared" si="17"/>
        <v>230815</v>
      </c>
      <c r="O78" s="105">
        <f t="shared" si="18"/>
        <v>182910</v>
      </c>
      <c r="P78" s="10">
        <f t="shared" si="19"/>
        <v>230815</v>
      </c>
      <c r="Q78" s="154"/>
    </row>
    <row r="79" spans="1:16" ht="12.75">
      <c r="A79" s="6" t="s">
        <v>34</v>
      </c>
      <c r="B79" s="7" t="s">
        <v>34</v>
      </c>
      <c r="C79" s="7" t="s">
        <v>355</v>
      </c>
      <c r="D79" s="8" t="s">
        <v>22</v>
      </c>
      <c r="E79" s="18">
        <v>2</v>
      </c>
      <c r="F79" s="9"/>
      <c r="G79" s="26">
        <v>9</v>
      </c>
      <c r="H79" s="26">
        <v>25</v>
      </c>
      <c r="I79" s="10">
        <v>12</v>
      </c>
      <c r="J79" s="38">
        <f t="shared" si="15"/>
        <v>46</v>
      </c>
      <c r="K79" s="10">
        <v>5081</v>
      </c>
      <c r="L79" s="10">
        <v>5081</v>
      </c>
      <c r="M79" s="185">
        <f t="shared" si="16"/>
        <v>45729</v>
      </c>
      <c r="N79" s="118">
        <f t="shared" si="17"/>
        <v>233726</v>
      </c>
      <c r="O79" s="105">
        <f t="shared" si="18"/>
        <v>39744</v>
      </c>
      <c r="P79" s="10">
        <f t="shared" si="19"/>
        <v>203136</v>
      </c>
    </row>
    <row r="80" spans="1:17" ht="10.5">
      <c r="A80" s="137" t="s">
        <v>34</v>
      </c>
      <c r="B80" s="116" t="s">
        <v>34</v>
      </c>
      <c r="C80" s="7" t="s">
        <v>317</v>
      </c>
      <c r="D80" s="8" t="s">
        <v>22</v>
      </c>
      <c r="E80" s="18">
        <v>2</v>
      </c>
      <c r="F80" s="9">
        <v>10</v>
      </c>
      <c r="G80" s="26">
        <v>4</v>
      </c>
      <c r="H80" s="26">
        <v>15</v>
      </c>
      <c r="I80" s="229">
        <v>6</v>
      </c>
      <c r="J80" s="38">
        <f t="shared" si="15"/>
        <v>35</v>
      </c>
      <c r="K80" s="10">
        <v>5081</v>
      </c>
      <c r="L80" s="10">
        <v>5081</v>
      </c>
      <c r="M80" s="185">
        <f t="shared" si="16"/>
        <v>71134</v>
      </c>
      <c r="N80" s="118">
        <f t="shared" si="17"/>
        <v>177835</v>
      </c>
      <c r="O80" s="105">
        <f t="shared" si="18"/>
        <v>61824</v>
      </c>
      <c r="P80" s="10">
        <f t="shared" si="19"/>
        <v>154560</v>
      </c>
      <c r="Q80" s="23"/>
    </row>
    <row r="81" spans="1:17" ht="12.75">
      <c r="A81" s="137" t="s">
        <v>34</v>
      </c>
      <c r="B81" s="116" t="s">
        <v>34</v>
      </c>
      <c r="C81" s="116" t="s">
        <v>126</v>
      </c>
      <c r="D81" s="117" t="s">
        <v>22</v>
      </c>
      <c r="E81" s="117">
        <v>2</v>
      </c>
      <c r="F81" s="69">
        <v>10</v>
      </c>
      <c r="G81" s="76">
        <v>5</v>
      </c>
      <c r="H81" s="76">
        <v>14</v>
      </c>
      <c r="I81" s="228">
        <v>6</v>
      </c>
      <c r="J81" s="38">
        <f t="shared" si="15"/>
        <v>35</v>
      </c>
      <c r="K81" s="10">
        <v>4355</v>
      </c>
      <c r="L81" s="10">
        <v>4355</v>
      </c>
      <c r="M81" s="185">
        <f t="shared" si="16"/>
        <v>65325</v>
      </c>
      <c r="N81" s="118">
        <f t="shared" si="17"/>
        <v>152425</v>
      </c>
      <c r="O81" s="105">
        <f t="shared" si="18"/>
        <v>65325</v>
      </c>
      <c r="P81" s="10">
        <f t="shared" si="19"/>
        <v>152425</v>
      </c>
      <c r="Q81" s="154"/>
    </row>
    <row r="82" spans="1:17" ht="12.75">
      <c r="A82" s="137" t="s">
        <v>34</v>
      </c>
      <c r="B82" s="116" t="s">
        <v>34</v>
      </c>
      <c r="C82" s="116" t="s">
        <v>127</v>
      </c>
      <c r="D82" s="117" t="s">
        <v>22</v>
      </c>
      <c r="E82" s="117">
        <v>2</v>
      </c>
      <c r="F82" s="69">
        <v>2</v>
      </c>
      <c r="G82" s="76">
        <v>11</v>
      </c>
      <c r="H82" s="76">
        <v>15</v>
      </c>
      <c r="I82" s="229">
        <v>6</v>
      </c>
      <c r="J82" s="38">
        <f t="shared" si="15"/>
        <v>34</v>
      </c>
      <c r="K82" s="118">
        <v>4355</v>
      </c>
      <c r="L82" s="118">
        <v>4355</v>
      </c>
      <c r="M82" s="185">
        <f t="shared" si="16"/>
        <v>56615</v>
      </c>
      <c r="N82" s="118">
        <f t="shared" si="17"/>
        <v>148070</v>
      </c>
      <c r="O82" s="105">
        <f t="shared" si="18"/>
        <v>56615</v>
      </c>
      <c r="P82" s="10">
        <f t="shared" si="19"/>
        <v>148070</v>
      </c>
      <c r="Q82" s="154"/>
    </row>
    <row r="83" spans="1:17" ht="12.75">
      <c r="A83" s="6" t="s">
        <v>34</v>
      </c>
      <c r="B83" s="7" t="s">
        <v>34</v>
      </c>
      <c r="C83" s="7" t="s">
        <v>124</v>
      </c>
      <c r="D83" s="8" t="s">
        <v>22</v>
      </c>
      <c r="E83" s="27">
        <v>2</v>
      </c>
      <c r="F83" s="9">
        <v>9</v>
      </c>
      <c r="G83" s="26">
        <v>2</v>
      </c>
      <c r="H83" s="26">
        <v>4</v>
      </c>
      <c r="I83" s="228">
        <v>9</v>
      </c>
      <c r="J83" s="38">
        <f t="shared" si="15"/>
        <v>24</v>
      </c>
      <c r="K83" s="10">
        <v>4355</v>
      </c>
      <c r="L83" s="10">
        <v>4355</v>
      </c>
      <c r="M83" s="185">
        <f t="shared" si="16"/>
        <v>47905</v>
      </c>
      <c r="N83" s="118">
        <f t="shared" si="17"/>
        <v>104520</v>
      </c>
      <c r="O83" s="105">
        <f t="shared" si="18"/>
        <v>47905</v>
      </c>
      <c r="P83" s="10">
        <f t="shared" si="19"/>
        <v>104520</v>
      </c>
      <c r="Q83" s="154"/>
    </row>
    <row r="84" spans="1:17" ht="10.5">
      <c r="A84" s="114" t="s">
        <v>34</v>
      </c>
      <c r="B84" s="7" t="s">
        <v>35</v>
      </c>
      <c r="C84" s="7" t="s">
        <v>36</v>
      </c>
      <c r="D84" s="8" t="s">
        <v>20</v>
      </c>
      <c r="E84" s="8">
        <v>3</v>
      </c>
      <c r="F84" s="9">
        <v>4</v>
      </c>
      <c r="G84" s="26">
        <v>4</v>
      </c>
      <c r="I84" s="115">
        <v>0</v>
      </c>
      <c r="J84" s="38">
        <f t="shared" si="15"/>
        <v>8</v>
      </c>
      <c r="K84" s="10">
        <v>2742</v>
      </c>
      <c r="L84" s="10">
        <v>2742</v>
      </c>
      <c r="M84" s="185">
        <f t="shared" si="16"/>
        <v>21936</v>
      </c>
      <c r="N84" s="118">
        <f t="shared" si="17"/>
        <v>21936</v>
      </c>
      <c r="O84" s="105">
        <f t="shared" si="18"/>
        <v>21936</v>
      </c>
      <c r="P84" s="10">
        <f t="shared" si="19"/>
        <v>21936</v>
      </c>
      <c r="Q84" s="7" t="s">
        <v>344</v>
      </c>
    </row>
    <row r="85" spans="1:17" ht="10.5">
      <c r="A85" s="6" t="s">
        <v>34</v>
      </c>
      <c r="B85" s="7" t="s">
        <v>34</v>
      </c>
      <c r="C85" s="7" t="s">
        <v>343</v>
      </c>
      <c r="D85" s="8" t="s">
        <v>20</v>
      </c>
      <c r="E85" s="18">
        <v>1</v>
      </c>
      <c r="F85" s="9">
        <v>5</v>
      </c>
      <c r="I85" s="115">
        <v>0</v>
      </c>
      <c r="J85" s="38">
        <f t="shared" si="15"/>
        <v>5</v>
      </c>
      <c r="K85" s="10">
        <v>4355</v>
      </c>
      <c r="L85" s="10">
        <v>4355</v>
      </c>
      <c r="M85" s="185">
        <f t="shared" si="16"/>
        <v>21775</v>
      </c>
      <c r="N85" s="118">
        <f t="shared" si="17"/>
        <v>21775</v>
      </c>
      <c r="O85" s="105">
        <f t="shared" si="18"/>
        <v>21775</v>
      </c>
      <c r="P85" s="10">
        <f t="shared" si="19"/>
        <v>21775</v>
      </c>
      <c r="Q85" s="7" t="s">
        <v>344</v>
      </c>
    </row>
    <row r="86" spans="1:16" ht="13.5" thickBot="1">
      <c r="A86" s="137" t="s">
        <v>34</v>
      </c>
      <c r="B86" s="116" t="s">
        <v>34</v>
      </c>
      <c r="C86" s="116" t="s">
        <v>371</v>
      </c>
      <c r="D86" s="117" t="s">
        <v>22</v>
      </c>
      <c r="E86" s="117">
        <v>2</v>
      </c>
      <c r="F86" s="225">
        <v>0</v>
      </c>
      <c r="G86" s="69">
        <v>0</v>
      </c>
      <c r="H86" s="76">
        <v>0</v>
      </c>
      <c r="I86" s="115">
        <v>2</v>
      </c>
      <c r="J86" s="38">
        <f t="shared" si="15"/>
        <v>2</v>
      </c>
      <c r="K86" s="10"/>
      <c r="L86" s="118">
        <v>4355</v>
      </c>
      <c r="M86" s="185">
        <f t="shared" si="16"/>
        <v>0</v>
      </c>
      <c r="N86" s="118">
        <f t="shared" si="17"/>
        <v>8710</v>
      </c>
      <c r="O86" s="105">
        <f t="shared" si="18"/>
        <v>0</v>
      </c>
      <c r="P86" s="10">
        <f t="shared" si="19"/>
        <v>8710</v>
      </c>
    </row>
    <row r="87" spans="1:21" s="25" customFormat="1" ht="10.5">
      <c r="A87" s="12" t="s">
        <v>34</v>
      </c>
      <c r="B87" s="13"/>
      <c r="C87" s="13" t="s">
        <v>37</v>
      </c>
      <c r="D87" s="14"/>
      <c r="E87" s="14"/>
      <c r="F87" s="15">
        <f>SUM(F69:F86)</f>
        <v>654</v>
      </c>
      <c r="G87" s="30">
        <f>SUM(G69:G86)</f>
        <v>542</v>
      </c>
      <c r="H87" s="30">
        <f>SUM(H69:H86)</f>
        <v>524</v>
      </c>
      <c r="I87" s="30">
        <f>SUM(I69:I86)</f>
        <v>722</v>
      </c>
      <c r="J87" s="39">
        <f>SUM(J69:J86)</f>
        <v>2442</v>
      </c>
      <c r="K87" s="81"/>
      <c r="L87" s="81"/>
      <c r="M87" s="180">
        <f>SUM(M69:M86)</f>
        <v>5688527</v>
      </c>
      <c r="N87" s="212">
        <f>SUM(N69:N86)</f>
        <v>11673679</v>
      </c>
      <c r="O87" s="119">
        <f>SUM(O69:O86)</f>
        <v>5250468</v>
      </c>
      <c r="P87" s="16">
        <f>SUM(P69:P86)</f>
        <v>10736232</v>
      </c>
      <c r="Q87" s="7"/>
      <c r="R87" s="46"/>
      <c r="S87" s="46"/>
      <c r="T87" s="46"/>
      <c r="U87" s="46"/>
    </row>
    <row r="88" spans="1:17" ht="10.5">
      <c r="A88" s="6" t="s">
        <v>34</v>
      </c>
      <c r="B88" s="23"/>
      <c r="C88" s="23" t="s">
        <v>23</v>
      </c>
      <c r="D88" s="24"/>
      <c r="E88" s="24"/>
      <c r="F88" s="42">
        <f>F87/F299</f>
        <v>0.03975200583515682</v>
      </c>
      <c r="G88" s="44">
        <f>G87/G299</f>
        <v>0.03875026810609852</v>
      </c>
      <c r="H88" s="44">
        <f>H87/H299</f>
        <v>0.04145897618482475</v>
      </c>
      <c r="I88" s="44">
        <f>I87/I299</f>
        <v>0.04713716785271267</v>
      </c>
      <c r="J88" s="43">
        <f>J87/J299</f>
        <v>0.04181864885692268</v>
      </c>
      <c r="K88" s="19"/>
      <c r="L88" s="19"/>
      <c r="M88" s="223">
        <f>M87/M299</f>
        <v>0.03949227485905814</v>
      </c>
      <c r="N88" s="211">
        <f>N87/N299</f>
        <v>0.04207182224617769</v>
      </c>
      <c r="Q88" s="7"/>
    </row>
    <row r="89" spans="1:17" ht="10.5">
      <c r="A89" s="6" t="s">
        <v>34</v>
      </c>
      <c r="C89" s="7" t="s">
        <v>24</v>
      </c>
      <c r="F89" s="17"/>
      <c r="G89" s="26">
        <f>F87+G87</f>
        <v>1196</v>
      </c>
      <c r="H89" s="26">
        <f>F87+G87+H87</f>
        <v>1720</v>
      </c>
      <c r="I89" s="26">
        <f>F87+G87+H87+I87</f>
        <v>2442</v>
      </c>
      <c r="K89" s="19"/>
      <c r="L89" s="19"/>
      <c r="Q89" s="7"/>
    </row>
    <row r="90" spans="14:17" ht="10.5">
      <c r="N90" s="211"/>
      <c r="Q90" s="7"/>
    </row>
    <row r="91" spans="1:17" ht="10.5">
      <c r="A91" s="6" t="s">
        <v>38</v>
      </c>
      <c r="B91" s="7" t="s">
        <v>39</v>
      </c>
      <c r="C91" s="7" t="s">
        <v>233</v>
      </c>
      <c r="D91" s="8" t="s">
        <v>20</v>
      </c>
      <c r="E91" s="8">
        <v>1</v>
      </c>
      <c r="F91" s="9">
        <v>355</v>
      </c>
      <c r="G91" s="11">
        <v>307</v>
      </c>
      <c r="H91" s="9">
        <v>202</v>
      </c>
      <c r="I91" s="11">
        <v>250</v>
      </c>
      <c r="J91" s="166">
        <f>SUM(F91:I91)</f>
        <v>1114</v>
      </c>
      <c r="K91" s="10">
        <v>4360</v>
      </c>
      <c r="L91" s="10">
        <v>4360</v>
      </c>
      <c r="M91" s="185">
        <f aca="true" t="shared" si="20" ref="M91:M109">$K91*($F91+$G91)</f>
        <v>2886320</v>
      </c>
      <c r="N91" s="118">
        <f aca="true" t="shared" si="21" ref="N91:N109">M91+(H91+I91)*L91</f>
        <v>4857040</v>
      </c>
      <c r="O91" s="105">
        <f aca="true" t="shared" si="22" ref="O91:O109">IF(K91&gt;prisgrense,(F91+G91)*prisgrense,(F91+G91)*K91)</f>
        <v>2886320</v>
      </c>
      <c r="P91" s="10">
        <f aca="true" t="shared" si="23" ref="P91:P109">O91+IF(L91&gt;prisgrense,(H91+I91)*prisgrense,(H91+I91)*L91)</f>
        <v>4857040</v>
      </c>
      <c r="Q91" s="10"/>
    </row>
    <row r="92" spans="1:17" ht="10.5">
      <c r="A92" s="6" t="s">
        <v>38</v>
      </c>
      <c r="B92" s="7" t="s">
        <v>39</v>
      </c>
      <c r="C92" s="7" t="s">
        <v>258</v>
      </c>
      <c r="D92" s="8" t="s">
        <v>20</v>
      </c>
      <c r="E92" s="8">
        <v>1</v>
      </c>
      <c r="F92" s="9">
        <v>376</v>
      </c>
      <c r="G92" s="11">
        <v>346</v>
      </c>
      <c r="H92" s="9">
        <v>146</v>
      </c>
      <c r="I92" s="11">
        <v>154</v>
      </c>
      <c r="J92" s="165">
        <f>F92+G92+H92+I92</f>
        <v>1022</v>
      </c>
      <c r="K92" s="10">
        <v>4416</v>
      </c>
      <c r="L92" s="10">
        <v>4416</v>
      </c>
      <c r="M92" s="185">
        <f t="shared" si="20"/>
        <v>3188352</v>
      </c>
      <c r="N92" s="118">
        <f t="shared" si="21"/>
        <v>4513152</v>
      </c>
      <c r="O92" s="105">
        <f t="shared" si="22"/>
        <v>3188352</v>
      </c>
      <c r="P92" s="10">
        <f t="shared" si="23"/>
        <v>4513152</v>
      </c>
      <c r="Q92" s="10"/>
    </row>
    <row r="93" spans="1:17" ht="10.5">
      <c r="A93" s="6" t="s">
        <v>38</v>
      </c>
      <c r="B93" s="7" t="s">
        <v>39</v>
      </c>
      <c r="C93" s="7" t="s">
        <v>234</v>
      </c>
      <c r="D93" s="8" t="s">
        <v>22</v>
      </c>
      <c r="E93" s="8">
        <v>2</v>
      </c>
      <c r="F93" s="9">
        <v>178</v>
      </c>
      <c r="G93" s="11">
        <v>115</v>
      </c>
      <c r="H93" s="9">
        <v>143</v>
      </c>
      <c r="I93" s="11">
        <v>55</v>
      </c>
      <c r="J93" s="166">
        <f>SUM(F93:I93)</f>
        <v>491</v>
      </c>
      <c r="K93" s="10">
        <v>4360</v>
      </c>
      <c r="L93" s="10">
        <v>4360</v>
      </c>
      <c r="M93" s="185">
        <f t="shared" si="20"/>
        <v>1277480</v>
      </c>
      <c r="N93" s="118">
        <f t="shared" si="21"/>
        <v>2140760</v>
      </c>
      <c r="O93" s="105">
        <f t="shared" si="22"/>
        <v>1277480</v>
      </c>
      <c r="P93" s="10">
        <f t="shared" si="23"/>
        <v>2140760</v>
      </c>
      <c r="Q93" s="9"/>
    </row>
    <row r="94" spans="1:17" ht="10.5">
      <c r="A94" s="6" t="s">
        <v>38</v>
      </c>
      <c r="B94" s="7" t="s">
        <v>39</v>
      </c>
      <c r="C94" s="7" t="s">
        <v>232</v>
      </c>
      <c r="D94" s="8" t="s">
        <v>20</v>
      </c>
      <c r="E94" s="8">
        <v>1</v>
      </c>
      <c r="F94" s="9">
        <v>28</v>
      </c>
      <c r="G94" s="11">
        <v>35</v>
      </c>
      <c r="H94" s="9">
        <v>10</v>
      </c>
      <c r="I94" s="11">
        <v>34</v>
      </c>
      <c r="J94" s="166">
        <f>SUM(F94:I94)</f>
        <v>107</v>
      </c>
      <c r="K94" s="10">
        <v>4360</v>
      </c>
      <c r="L94" s="10">
        <v>4360</v>
      </c>
      <c r="M94" s="185">
        <f t="shared" si="20"/>
        <v>274680</v>
      </c>
      <c r="N94" s="118">
        <f t="shared" si="21"/>
        <v>466520</v>
      </c>
      <c r="O94" s="105">
        <f t="shared" si="22"/>
        <v>274680</v>
      </c>
      <c r="P94" s="10">
        <f t="shared" si="23"/>
        <v>466520</v>
      </c>
      <c r="Q94" s="9"/>
    </row>
    <row r="95" spans="1:256" s="25" customFormat="1" ht="10.5">
      <c r="A95" s="6" t="s">
        <v>38</v>
      </c>
      <c r="B95" s="7" t="s">
        <v>39</v>
      </c>
      <c r="C95" s="7" t="s">
        <v>236</v>
      </c>
      <c r="D95" s="8" t="s">
        <v>22</v>
      </c>
      <c r="E95" s="8">
        <v>2</v>
      </c>
      <c r="F95" s="9">
        <v>13</v>
      </c>
      <c r="G95" s="11">
        <v>31</v>
      </c>
      <c r="H95" s="11">
        <v>10</v>
      </c>
      <c r="I95" s="11">
        <v>27</v>
      </c>
      <c r="J95" s="165">
        <f aca="true" t="shared" si="24" ref="J95:J101">F95+G95+H95+I95</f>
        <v>81</v>
      </c>
      <c r="K95" s="10">
        <v>4816</v>
      </c>
      <c r="L95" s="10">
        <v>4816</v>
      </c>
      <c r="M95" s="185">
        <f t="shared" si="20"/>
        <v>211904</v>
      </c>
      <c r="N95" s="118">
        <f t="shared" si="21"/>
        <v>390096</v>
      </c>
      <c r="O95" s="105">
        <f t="shared" si="22"/>
        <v>194304</v>
      </c>
      <c r="P95" s="10">
        <f t="shared" si="23"/>
        <v>357696</v>
      </c>
      <c r="Q95" s="9"/>
      <c r="R95" s="46"/>
      <c r="S95" s="46"/>
      <c r="T95" s="46"/>
      <c r="U95" s="46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17" ht="10.5">
      <c r="A96" s="6" t="s">
        <v>38</v>
      </c>
      <c r="B96" s="7" t="s">
        <v>39</v>
      </c>
      <c r="C96" s="21" t="s">
        <v>260</v>
      </c>
      <c r="D96" s="132" t="s">
        <v>20</v>
      </c>
      <c r="E96" s="132">
        <v>1</v>
      </c>
      <c r="F96" s="21">
        <v>12</v>
      </c>
      <c r="G96" s="21">
        <v>7</v>
      </c>
      <c r="H96" s="21">
        <v>17</v>
      </c>
      <c r="I96" s="11">
        <v>10</v>
      </c>
      <c r="J96" s="165">
        <f t="shared" si="24"/>
        <v>46</v>
      </c>
      <c r="K96" s="10">
        <v>4200</v>
      </c>
      <c r="L96" s="10">
        <v>4200</v>
      </c>
      <c r="M96" s="185">
        <f t="shared" si="20"/>
        <v>79800</v>
      </c>
      <c r="N96" s="118">
        <f t="shared" si="21"/>
        <v>193200</v>
      </c>
      <c r="O96" s="105">
        <f t="shared" si="22"/>
        <v>79800</v>
      </c>
      <c r="P96" s="10">
        <f t="shared" si="23"/>
        <v>193200</v>
      </c>
      <c r="Q96" s="10"/>
    </row>
    <row r="97" spans="1:252" ht="10.5">
      <c r="A97" s="6" t="s">
        <v>38</v>
      </c>
      <c r="B97" s="7" t="s">
        <v>39</v>
      </c>
      <c r="C97" s="7" t="s">
        <v>240</v>
      </c>
      <c r="D97" s="8" t="s">
        <v>22</v>
      </c>
      <c r="E97" s="8">
        <v>2</v>
      </c>
      <c r="F97" s="9">
        <v>14</v>
      </c>
      <c r="G97" s="11">
        <v>-1</v>
      </c>
      <c r="H97" s="11">
        <v>9</v>
      </c>
      <c r="I97" s="9">
        <v>12</v>
      </c>
      <c r="J97" s="165">
        <f t="shared" si="24"/>
        <v>34</v>
      </c>
      <c r="K97" s="10">
        <v>4816</v>
      </c>
      <c r="L97" s="10">
        <v>4816</v>
      </c>
      <c r="M97" s="185">
        <f t="shared" si="20"/>
        <v>62608</v>
      </c>
      <c r="N97" s="118">
        <f t="shared" si="21"/>
        <v>163744</v>
      </c>
      <c r="O97" s="105">
        <f t="shared" si="22"/>
        <v>57408</v>
      </c>
      <c r="P97" s="10">
        <f t="shared" si="23"/>
        <v>150144</v>
      </c>
      <c r="Q97" s="10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</row>
    <row r="98" spans="1:256" s="25" customFormat="1" ht="10.5">
      <c r="A98" s="6" t="s">
        <v>38</v>
      </c>
      <c r="B98" s="7" t="s">
        <v>39</v>
      </c>
      <c r="C98" s="7" t="s">
        <v>238</v>
      </c>
      <c r="D98" s="8" t="s">
        <v>20</v>
      </c>
      <c r="E98" s="8">
        <v>1</v>
      </c>
      <c r="F98" s="9">
        <v>20</v>
      </c>
      <c r="G98" s="11">
        <v>1</v>
      </c>
      <c r="H98" s="21">
        <v>3</v>
      </c>
      <c r="I98" s="11">
        <v>10</v>
      </c>
      <c r="J98" s="165">
        <f t="shared" si="24"/>
        <v>34</v>
      </c>
      <c r="K98" s="10">
        <v>4360</v>
      </c>
      <c r="L98" s="10">
        <v>4360</v>
      </c>
      <c r="M98" s="185">
        <f t="shared" si="20"/>
        <v>91560</v>
      </c>
      <c r="N98" s="118">
        <f t="shared" si="21"/>
        <v>148240</v>
      </c>
      <c r="O98" s="105">
        <f t="shared" si="22"/>
        <v>91560</v>
      </c>
      <c r="P98" s="10">
        <f t="shared" si="23"/>
        <v>148240</v>
      </c>
      <c r="Q98" s="9"/>
      <c r="R98" s="46"/>
      <c r="S98" s="46"/>
      <c r="T98" s="46"/>
      <c r="U98" s="46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17" ht="10.5">
      <c r="A99" s="6" t="s">
        <v>38</v>
      </c>
      <c r="B99" s="7" t="s">
        <v>39</v>
      </c>
      <c r="C99" s="21" t="s">
        <v>262</v>
      </c>
      <c r="D99" s="132" t="s">
        <v>22</v>
      </c>
      <c r="E99" s="132">
        <v>2</v>
      </c>
      <c r="F99" s="21">
        <v>6</v>
      </c>
      <c r="G99" s="21">
        <v>5</v>
      </c>
      <c r="H99" s="21">
        <v>4</v>
      </c>
      <c r="I99" s="11">
        <v>9</v>
      </c>
      <c r="J99" s="165">
        <f t="shared" si="24"/>
        <v>24</v>
      </c>
      <c r="K99" s="10">
        <v>4200</v>
      </c>
      <c r="L99" s="10">
        <v>4200</v>
      </c>
      <c r="M99" s="185">
        <f t="shared" si="20"/>
        <v>46200</v>
      </c>
      <c r="N99" s="118">
        <f t="shared" si="21"/>
        <v>100800</v>
      </c>
      <c r="O99" s="105">
        <f t="shared" si="22"/>
        <v>46200</v>
      </c>
      <c r="P99" s="10">
        <f t="shared" si="23"/>
        <v>100800</v>
      </c>
      <c r="Q99" s="10"/>
    </row>
    <row r="100" spans="1:17" ht="10.5">
      <c r="A100" s="6" t="s">
        <v>38</v>
      </c>
      <c r="B100" s="7" t="s">
        <v>39</v>
      </c>
      <c r="C100" s="21" t="s">
        <v>265</v>
      </c>
      <c r="D100" s="132" t="s">
        <v>22</v>
      </c>
      <c r="E100" s="132">
        <v>2</v>
      </c>
      <c r="F100" s="21">
        <v>6</v>
      </c>
      <c r="G100" s="21">
        <v>8</v>
      </c>
      <c r="H100" s="21">
        <v>4</v>
      </c>
      <c r="I100" s="11">
        <v>4</v>
      </c>
      <c r="J100" s="165">
        <f t="shared" si="24"/>
        <v>22</v>
      </c>
      <c r="K100" s="10">
        <v>4200</v>
      </c>
      <c r="L100" s="10">
        <v>4200</v>
      </c>
      <c r="M100" s="185">
        <f t="shared" si="20"/>
        <v>58800</v>
      </c>
      <c r="N100" s="118">
        <f t="shared" si="21"/>
        <v>92400</v>
      </c>
      <c r="O100" s="105">
        <f t="shared" si="22"/>
        <v>58800</v>
      </c>
      <c r="P100" s="10">
        <f t="shared" si="23"/>
        <v>92400</v>
      </c>
      <c r="Q100" s="10"/>
    </row>
    <row r="101" spans="1:17" ht="10.5">
      <c r="A101" s="6" t="s">
        <v>38</v>
      </c>
      <c r="B101" s="7" t="s">
        <v>39</v>
      </c>
      <c r="C101" s="21" t="s">
        <v>259</v>
      </c>
      <c r="D101" s="132" t="s">
        <v>20</v>
      </c>
      <c r="E101" s="132">
        <v>1</v>
      </c>
      <c r="F101" s="21">
        <v>5</v>
      </c>
      <c r="G101" s="21">
        <v>5</v>
      </c>
      <c r="H101" s="21">
        <v>6</v>
      </c>
      <c r="I101" s="11">
        <v>5</v>
      </c>
      <c r="J101" s="165">
        <f t="shared" si="24"/>
        <v>21</v>
      </c>
      <c r="K101" s="10">
        <v>4200</v>
      </c>
      <c r="L101" s="10">
        <v>4200</v>
      </c>
      <c r="M101" s="185">
        <f t="shared" si="20"/>
        <v>42000</v>
      </c>
      <c r="N101" s="118">
        <f t="shared" si="21"/>
        <v>88200</v>
      </c>
      <c r="O101" s="105">
        <f t="shared" si="22"/>
        <v>42000</v>
      </c>
      <c r="P101" s="10">
        <f t="shared" si="23"/>
        <v>88200</v>
      </c>
      <c r="Q101" s="10"/>
    </row>
    <row r="102" spans="1:17" ht="10.5">
      <c r="A102" s="6" t="s">
        <v>38</v>
      </c>
      <c r="B102" s="7" t="s">
        <v>39</v>
      </c>
      <c r="C102" s="7" t="s">
        <v>239</v>
      </c>
      <c r="D102" s="8" t="s">
        <v>22</v>
      </c>
      <c r="E102" s="8">
        <v>2</v>
      </c>
      <c r="F102" s="9">
        <v>4</v>
      </c>
      <c r="G102" s="11">
        <v>2</v>
      </c>
      <c r="H102" s="11">
        <v>4</v>
      </c>
      <c r="I102" s="11">
        <v>6</v>
      </c>
      <c r="J102" s="166">
        <f>SUM(F102:I102)</f>
        <v>16</v>
      </c>
      <c r="K102" s="10">
        <v>4816</v>
      </c>
      <c r="L102" s="10">
        <v>4816</v>
      </c>
      <c r="M102" s="185">
        <f t="shared" si="20"/>
        <v>28896</v>
      </c>
      <c r="N102" s="118">
        <f t="shared" si="21"/>
        <v>77056</v>
      </c>
      <c r="O102" s="105">
        <f t="shared" si="22"/>
        <v>26496</v>
      </c>
      <c r="P102" s="10">
        <f t="shared" si="23"/>
        <v>70656</v>
      </c>
      <c r="Q102" s="118"/>
    </row>
    <row r="103" spans="1:17" ht="10.5">
      <c r="A103" s="6" t="s">
        <v>38</v>
      </c>
      <c r="B103" s="7" t="s">
        <v>39</v>
      </c>
      <c r="C103" s="21" t="s">
        <v>263</v>
      </c>
      <c r="D103" s="132" t="s">
        <v>22</v>
      </c>
      <c r="E103" s="132">
        <v>2</v>
      </c>
      <c r="F103" s="21">
        <v>1</v>
      </c>
      <c r="G103" s="21">
        <v>0</v>
      </c>
      <c r="H103" s="21">
        <v>6</v>
      </c>
      <c r="I103" s="11">
        <v>6</v>
      </c>
      <c r="J103" s="165">
        <f>F103+G103+H103+I103</f>
        <v>13</v>
      </c>
      <c r="K103" s="10">
        <v>4200</v>
      </c>
      <c r="L103" s="10">
        <v>4200</v>
      </c>
      <c r="M103" s="185">
        <f t="shared" si="20"/>
        <v>4200</v>
      </c>
      <c r="N103" s="118">
        <f t="shared" si="21"/>
        <v>54600</v>
      </c>
      <c r="O103" s="105">
        <f t="shared" si="22"/>
        <v>4200</v>
      </c>
      <c r="P103" s="10">
        <f t="shared" si="23"/>
        <v>54600</v>
      </c>
      <c r="Q103" s="10"/>
    </row>
    <row r="104" spans="1:17" ht="10.5">
      <c r="A104" s="6" t="s">
        <v>38</v>
      </c>
      <c r="B104" s="7" t="s">
        <v>39</v>
      </c>
      <c r="C104" s="21" t="s">
        <v>261</v>
      </c>
      <c r="D104" s="132" t="s">
        <v>22</v>
      </c>
      <c r="E104" s="132">
        <v>2</v>
      </c>
      <c r="F104" s="21">
        <v>5</v>
      </c>
      <c r="G104" s="21">
        <v>4</v>
      </c>
      <c r="H104" s="21">
        <v>2</v>
      </c>
      <c r="I104" s="11">
        <v>1</v>
      </c>
      <c r="J104" s="165">
        <f>F104+G104+H104+I104</f>
        <v>12</v>
      </c>
      <c r="K104" s="10">
        <v>4200</v>
      </c>
      <c r="L104" s="10">
        <v>4200</v>
      </c>
      <c r="M104" s="185">
        <f t="shared" si="20"/>
        <v>37800</v>
      </c>
      <c r="N104" s="118">
        <f t="shared" si="21"/>
        <v>50400</v>
      </c>
      <c r="O104" s="105">
        <f t="shared" si="22"/>
        <v>37800</v>
      </c>
      <c r="P104" s="10">
        <f t="shared" si="23"/>
        <v>50400</v>
      </c>
      <c r="Q104" s="10"/>
    </row>
    <row r="105" spans="1:17" ht="10.5">
      <c r="A105" s="6" t="s">
        <v>38</v>
      </c>
      <c r="B105" s="7" t="s">
        <v>39</v>
      </c>
      <c r="C105" s="21" t="s">
        <v>264</v>
      </c>
      <c r="D105" s="132" t="s">
        <v>22</v>
      </c>
      <c r="E105" s="132">
        <v>2</v>
      </c>
      <c r="F105" s="21">
        <v>2</v>
      </c>
      <c r="G105" s="11">
        <v>3</v>
      </c>
      <c r="H105" s="11">
        <v>0</v>
      </c>
      <c r="I105" s="9">
        <v>5</v>
      </c>
      <c r="J105" s="165">
        <f>F105+G105+H105+I105</f>
        <v>10</v>
      </c>
      <c r="K105" s="10">
        <v>4200</v>
      </c>
      <c r="L105" s="10">
        <v>4200</v>
      </c>
      <c r="M105" s="185">
        <f t="shared" si="20"/>
        <v>21000</v>
      </c>
      <c r="N105" s="118">
        <f t="shared" si="21"/>
        <v>42000</v>
      </c>
      <c r="O105" s="105">
        <f t="shared" si="22"/>
        <v>21000</v>
      </c>
      <c r="P105" s="10">
        <f t="shared" si="23"/>
        <v>42000</v>
      </c>
      <c r="Q105" s="9"/>
    </row>
    <row r="106" spans="1:17" ht="10.5">
      <c r="A106" s="6" t="s">
        <v>38</v>
      </c>
      <c r="B106" s="7" t="s">
        <v>39</v>
      </c>
      <c r="C106" s="21" t="s">
        <v>366</v>
      </c>
      <c r="D106" s="132" t="s">
        <v>20</v>
      </c>
      <c r="E106" s="132">
        <v>1</v>
      </c>
      <c r="F106" s="21"/>
      <c r="G106" s="21"/>
      <c r="H106" s="21">
        <v>4</v>
      </c>
      <c r="I106" s="11">
        <v>3</v>
      </c>
      <c r="J106" s="165">
        <f>F106+G106+H106+I106</f>
        <v>7</v>
      </c>
      <c r="K106" s="10">
        <v>4200</v>
      </c>
      <c r="L106" s="10">
        <v>4200</v>
      </c>
      <c r="M106" s="185">
        <f t="shared" si="20"/>
        <v>0</v>
      </c>
      <c r="N106" s="118">
        <f t="shared" si="21"/>
        <v>29400</v>
      </c>
      <c r="O106" s="105">
        <f t="shared" si="22"/>
        <v>0</v>
      </c>
      <c r="P106" s="10">
        <f t="shared" si="23"/>
        <v>29400</v>
      </c>
      <c r="Q106" s="10"/>
    </row>
    <row r="107" spans="1:256" s="25" customFormat="1" ht="10.5">
      <c r="A107" s="6" t="s">
        <v>38</v>
      </c>
      <c r="B107" s="7" t="s">
        <v>39</v>
      </c>
      <c r="C107" s="7" t="s">
        <v>235</v>
      </c>
      <c r="D107" s="8" t="s">
        <v>22</v>
      </c>
      <c r="E107" s="8">
        <v>2</v>
      </c>
      <c r="F107" s="9">
        <v>2</v>
      </c>
      <c r="G107" s="11">
        <v>0</v>
      </c>
      <c r="H107" s="11">
        <v>3</v>
      </c>
      <c r="I107" s="11">
        <v>2</v>
      </c>
      <c r="J107" s="165">
        <f>F107+G107+H107+I107</f>
        <v>7</v>
      </c>
      <c r="K107" s="10">
        <v>4360</v>
      </c>
      <c r="L107" s="10">
        <v>4360</v>
      </c>
      <c r="M107" s="185">
        <f t="shared" si="20"/>
        <v>8720</v>
      </c>
      <c r="N107" s="118">
        <f t="shared" si="21"/>
        <v>30520</v>
      </c>
      <c r="O107" s="105">
        <f t="shared" si="22"/>
        <v>8720</v>
      </c>
      <c r="P107" s="10">
        <f t="shared" si="23"/>
        <v>30520</v>
      </c>
      <c r="Q107" s="10" t="s">
        <v>241</v>
      </c>
      <c r="R107" s="46"/>
      <c r="S107" s="46"/>
      <c r="T107" s="46"/>
      <c r="U107" s="46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17" ht="10.5">
      <c r="A108" s="6" t="s">
        <v>38</v>
      </c>
      <c r="B108" s="7" t="s">
        <v>39</v>
      </c>
      <c r="C108" s="21" t="s">
        <v>237</v>
      </c>
      <c r="D108" s="132" t="s">
        <v>20</v>
      </c>
      <c r="E108" s="132">
        <v>1</v>
      </c>
      <c r="F108" s="21">
        <v>4</v>
      </c>
      <c r="G108" s="11">
        <v>0</v>
      </c>
      <c r="H108" s="11">
        <v>1</v>
      </c>
      <c r="I108" s="9">
        <v>2</v>
      </c>
      <c r="J108" s="165">
        <f>SUM(F108:I108)</f>
        <v>7</v>
      </c>
      <c r="K108" s="10">
        <v>4355</v>
      </c>
      <c r="L108" s="10">
        <v>4355</v>
      </c>
      <c r="M108" s="185">
        <f t="shared" si="20"/>
        <v>17420</v>
      </c>
      <c r="N108" s="118">
        <f t="shared" si="21"/>
        <v>30485</v>
      </c>
      <c r="O108" s="105">
        <f t="shared" si="22"/>
        <v>17420</v>
      </c>
      <c r="P108" s="10">
        <f t="shared" si="23"/>
        <v>30485</v>
      </c>
      <c r="Q108" s="9" t="s">
        <v>241</v>
      </c>
    </row>
    <row r="109" spans="1:17" ht="11.25" thickBot="1">
      <c r="A109" s="6" t="s">
        <v>38</v>
      </c>
      <c r="B109" s="7" t="s">
        <v>39</v>
      </c>
      <c r="C109" s="21" t="s">
        <v>266</v>
      </c>
      <c r="D109" s="132" t="s">
        <v>130</v>
      </c>
      <c r="E109" s="132">
        <v>2</v>
      </c>
      <c r="F109" s="21">
        <v>4</v>
      </c>
      <c r="G109" s="21">
        <v>-5</v>
      </c>
      <c r="H109" s="21">
        <v>3</v>
      </c>
      <c r="I109" s="11">
        <v>4</v>
      </c>
      <c r="J109" s="165">
        <f>F109+G109+H109+I109</f>
        <v>6</v>
      </c>
      <c r="K109" s="10">
        <v>4200</v>
      </c>
      <c r="L109" s="10">
        <v>4200</v>
      </c>
      <c r="M109" s="185">
        <f t="shared" si="20"/>
        <v>-4200</v>
      </c>
      <c r="N109" s="118">
        <f t="shared" si="21"/>
        <v>25200</v>
      </c>
      <c r="O109" s="105">
        <f t="shared" si="22"/>
        <v>-4200</v>
      </c>
      <c r="P109" s="10">
        <f t="shared" si="23"/>
        <v>25200</v>
      </c>
      <c r="Q109" s="10"/>
    </row>
    <row r="110" spans="1:17" ht="10.5">
      <c r="A110" s="12" t="s">
        <v>38</v>
      </c>
      <c r="B110" s="13"/>
      <c r="C110" s="13" t="s">
        <v>40</v>
      </c>
      <c r="D110" s="14"/>
      <c r="E110" s="14"/>
      <c r="F110" s="79">
        <f>SUM(F91:F109)</f>
        <v>1035</v>
      </c>
      <c r="G110" s="79">
        <f>SUM(G91:G109)</f>
        <v>863</v>
      </c>
      <c r="H110" s="79">
        <f>SUM(H91:H109)</f>
        <v>577</v>
      </c>
      <c r="I110" s="15">
        <f>SUM(I91:I109)</f>
        <v>599</v>
      </c>
      <c r="J110" s="152">
        <f>SUM(J91:J109)</f>
        <v>3074</v>
      </c>
      <c r="K110" s="81"/>
      <c r="L110" s="81"/>
      <c r="M110" s="180">
        <f>SUM(M91:M109)</f>
        <v>8333540</v>
      </c>
      <c r="N110" s="212">
        <f>SUM(N91:N109)</f>
        <v>13493813</v>
      </c>
      <c r="O110" s="119">
        <f>SUM(O91:O109)</f>
        <v>8308340</v>
      </c>
      <c r="P110" s="16">
        <f>SUM(P91:P109)</f>
        <v>13441413</v>
      </c>
      <c r="Q110" s="7"/>
    </row>
    <row r="111" spans="1:17" ht="10.5">
      <c r="A111" s="22" t="s">
        <v>38</v>
      </c>
      <c r="B111" s="23"/>
      <c r="C111" s="23" t="s">
        <v>23</v>
      </c>
      <c r="D111" s="24"/>
      <c r="E111" s="24"/>
      <c r="F111" s="42">
        <f>F110/F299</f>
        <v>0.06291028446389496</v>
      </c>
      <c r="G111" s="42">
        <f>G110/G299</f>
        <v>0.06170015013941517</v>
      </c>
      <c r="H111" s="42">
        <f>H110/H299</f>
        <v>0.04565234591344252</v>
      </c>
      <c r="I111" s="42">
        <f>I110/I299</f>
        <v>0.039106874714369654</v>
      </c>
      <c r="J111" s="135">
        <f>J110/J299</f>
        <v>0.052641493278534124</v>
      </c>
      <c r="K111" s="19"/>
      <c r="L111" s="19"/>
      <c r="M111" s="223">
        <f>M110/M299</f>
        <v>0.05785512703533892</v>
      </c>
      <c r="N111" s="211">
        <f>N110/N299</f>
        <v>0.04863156696009559</v>
      </c>
      <c r="Q111" s="7"/>
    </row>
    <row r="112" spans="1:17" ht="10.5">
      <c r="A112" s="6" t="s">
        <v>38</v>
      </c>
      <c r="C112" s="7" t="s">
        <v>24</v>
      </c>
      <c r="G112" s="9">
        <f>F110+G110</f>
        <v>1898</v>
      </c>
      <c r="H112" s="9">
        <f>F110+G110+H110</f>
        <v>2475</v>
      </c>
      <c r="I112" s="9">
        <f>F110+G110+H110+I110</f>
        <v>3074</v>
      </c>
      <c r="J112" s="165"/>
      <c r="K112" s="19"/>
      <c r="L112" s="19"/>
      <c r="M112" s="189"/>
      <c r="Q112" s="7"/>
    </row>
    <row r="113" spans="11:17" ht="10.5">
      <c r="K113" s="19"/>
      <c r="L113" s="19"/>
      <c r="M113" s="189"/>
      <c r="Q113" s="7"/>
    </row>
    <row r="114" spans="1:17" ht="10.5">
      <c r="A114" s="6" t="s">
        <v>139</v>
      </c>
      <c r="B114" s="7" t="s">
        <v>140</v>
      </c>
      <c r="C114" s="7" t="s">
        <v>275</v>
      </c>
      <c r="D114" s="8" t="s">
        <v>20</v>
      </c>
      <c r="F114" s="9">
        <v>16</v>
      </c>
      <c r="G114" s="26">
        <v>30</v>
      </c>
      <c r="H114" s="26">
        <v>23</v>
      </c>
      <c r="I114" s="26">
        <v>32</v>
      </c>
      <c r="J114" s="38">
        <f aca="true" t="shared" si="25" ref="J114:J121">F114+G114+H114+I114</f>
        <v>101</v>
      </c>
      <c r="K114" s="10">
        <v>5017</v>
      </c>
      <c r="L114" s="10">
        <v>5017</v>
      </c>
      <c r="M114" s="185">
        <f aca="true" t="shared" si="26" ref="M114:M121">$K114*($F114+$G114)</f>
        <v>230782</v>
      </c>
      <c r="N114" s="118">
        <f aca="true" t="shared" si="27" ref="N114:N121">M114+(H114+I114)*L114</f>
        <v>506717</v>
      </c>
      <c r="O114" s="105">
        <f aca="true" t="shared" si="28" ref="O114:O121">IF(K114&gt;prisgrense,(F114+G114)*prisgrense,(F114+G114)*K114)</f>
        <v>203136</v>
      </c>
      <c r="P114" s="10">
        <f aca="true" t="shared" si="29" ref="P114:P121">O114+IF(L114&gt;prisgrense,(H114+I114)*prisgrense,(H114+I114)*L114)</f>
        <v>446016</v>
      </c>
      <c r="Q114" s="7"/>
    </row>
    <row r="115" spans="1:17" ht="10.5">
      <c r="A115" s="6" t="s">
        <v>139</v>
      </c>
      <c r="B115" s="7" t="s">
        <v>140</v>
      </c>
      <c r="C115" s="7" t="s">
        <v>276</v>
      </c>
      <c r="D115" s="8" t="s">
        <v>21</v>
      </c>
      <c r="F115" s="9">
        <v>2</v>
      </c>
      <c r="G115" s="26">
        <v>14</v>
      </c>
      <c r="H115" s="26">
        <v>14</v>
      </c>
      <c r="I115" s="26">
        <v>17</v>
      </c>
      <c r="J115" s="38">
        <f t="shared" si="25"/>
        <v>47</v>
      </c>
      <c r="K115" s="10">
        <v>5017</v>
      </c>
      <c r="L115" s="10">
        <v>5017</v>
      </c>
      <c r="M115" s="185">
        <f t="shared" si="26"/>
        <v>80272</v>
      </c>
      <c r="N115" s="118">
        <f t="shared" si="27"/>
        <v>235799</v>
      </c>
      <c r="O115" s="105">
        <f t="shared" si="28"/>
        <v>70656</v>
      </c>
      <c r="P115" s="10">
        <f t="shared" si="29"/>
        <v>207552</v>
      </c>
      <c r="Q115" s="7" t="s">
        <v>323</v>
      </c>
    </row>
    <row r="116" spans="1:17" ht="10.5">
      <c r="A116" s="6" t="s">
        <v>139</v>
      </c>
      <c r="B116" s="7" t="s">
        <v>140</v>
      </c>
      <c r="C116" s="7" t="s">
        <v>222</v>
      </c>
      <c r="D116" s="8" t="s">
        <v>21</v>
      </c>
      <c r="E116" s="8">
        <v>2</v>
      </c>
      <c r="F116" s="9">
        <v>5</v>
      </c>
      <c r="G116" s="26">
        <v>18</v>
      </c>
      <c r="H116" s="26">
        <v>16</v>
      </c>
      <c r="I116" s="26">
        <v>4</v>
      </c>
      <c r="J116" s="38">
        <f t="shared" si="25"/>
        <v>43</v>
      </c>
      <c r="K116" s="10">
        <v>4354.54</v>
      </c>
      <c r="L116" s="10">
        <v>4354.54</v>
      </c>
      <c r="M116" s="185">
        <f t="shared" si="26"/>
        <v>100154.42</v>
      </c>
      <c r="N116" s="118">
        <f t="shared" si="27"/>
        <v>187245.22</v>
      </c>
      <c r="O116" s="105">
        <f t="shared" si="28"/>
        <v>100154.42</v>
      </c>
      <c r="P116" s="10">
        <f t="shared" si="29"/>
        <v>187245.22</v>
      </c>
      <c r="Q116" s="7"/>
    </row>
    <row r="117" spans="1:17" ht="10.5">
      <c r="A117" s="6" t="s">
        <v>139</v>
      </c>
      <c r="B117" s="7" t="s">
        <v>140</v>
      </c>
      <c r="C117" s="7" t="s">
        <v>195</v>
      </c>
      <c r="D117" s="8" t="s">
        <v>20</v>
      </c>
      <c r="E117" s="8">
        <v>3</v>
      </c>
      <c r="F117" s="9">
        <v>4</v>
      </c>
      <c r="G117" s="26">
        <v>11</v>
      </c>
      <c r="H117" s="26">
        <v>6</v>
      </c>
      <c r="I117" s="26">
        <v>11</v>
      </c>
      <c r="J117" s="38">
        <f t="shared" si="25"/>
        <v>32</v>
      </c>
      <c r="K117" s="10">
        <v>4355</v>
      </c>
      <c r="L117" s="10">
        <v>4355</v>
      </c>
      <c r="M117" s="185">
        <f t="shared" si="26"/>
        <v>65325</v>
      </c>
      <c r="N117" s="118">
        <f t="shared" si="27"/>
        <v>139360</v>
      </c>
      <c r="O117" s="105">
        <f t="shared" si="28"/>
        <v>65325</v>
      </c>
      <c r="P117" s="10">
        <f t="shared" si="29"/>
        <v>139360</v>
      </c>
      <c r="Q117" s="7"/>
    </row>
    <row r="118" spans="1:17" ht="10.5">
      <c r="A118" s="6" t="s">
        <v>139</v>
      </c>
      <c r="B118" s="7" t="s">
        <v>140</v>
      </c>
      <c r="C118" s="7" t="s">
        <v>194</v>
      </c>
      <c r="D118" s="8" t="s">
        <v>21</v>
      </c>
      <c r="E118" s="8">
        <v>3</v>
      </c>
      <c r="F118" s="9">
        <v>6</v>
      </c>
      <c r="G118" s="26">
        <v>5</v>
      </c>
      <c r="H118" s="26">
        <v>9</v>
      </c>
      <c r="I118" s="26">
        <v>8</v>
      </c>
      <c r="J118" s="38">
        <f t="shared" si="25"/>
        <v>28</v>
      </c>
      <c r="K118" s="10">
        <v>4417</v>
      </c>
      <c r="L118" s="10">
        <v>4417</v>
      </c>
      <c r="M118" s="185">
        <f t="shared" si="26"/>
        <v>48587</v>
      </c>
      <c r="N118" s="118">
        <f t="shared" si="27"/>
        <v>123676</v>
      </c>
      <c r="O118" s="105">
        <f t="shared" si="28"/>
        <v>48576</v>
      </c>
      <c r="P118" s="10">
        <f t="shared" si="29"/>
        <v>123648</v>
      </c>
      <c r="Q118" s="7"/>
    </row>
    <row r="119" spans="1:17" ht="10.5">
      <c r="A119" s="6" t="s">
        <v>139</v>
      </c>
      <c r="B119" s="7" t="s">
        <v>140</v>
      </c>
      <c r="C119" s="7" t="s">
        <v>243</v>
      </c>
      <c r="D119" s="8" t="s">
        <v>20</v>
      </c>
      <c r="E119" s="8">
        <v>2</v>
      </c>
      <c r="F119" s="9">
        <v>7</v>
      </c>
      <c r="G119" s="26">
        <v>0</v>
      </c>
      <c r="H119" s="26">
        <v>5</v>
      </c>
      <c r="I119" s="26">
        <v>10</v>
      </c>
      <c r="J119" s="38">
        <f t="shared" si="25"/>
        <v>22</v>
      </c>
      <c r="K119" s="10">
        <v>4354.54</v>
      </c>
      <c r="L119" s="10">
        <v>4354.54</v>
      </c>
      <c r="M119" s="185">
        <f t="shared" si="26"/>
        <v>30481.78</v>
      </c>
      <c r="N119" s="118">
        <f t="shared" si="27"/>
        <v>95799.88</v>
      </c>
      <c r="O119" s="105">
        <f t="shared" si="28"/>
        <v>30481.78</v>
      </c>
      <c r="P119" s="10">
        <f t="shared" si="29"/>
        <v>95799.88</v>
      </c>
      <c r="Q119" s="7"/>
    </row>
    <row r="120" spans="1:17" ht="10.5">
      <c r="A120" s="6" t="s">
        <v>139</v>
      </c>
      <c r="B120" s="7" t="s">
        <v>140</v>
      </c>
      <c r="C120" s="7" t="s">
        <v>245</v>
      </c>
      <c r="D120" s="8" t="s">
        <v>20</v>
      </c>
      <c r="E120" s="8">
        <v>1</v>
      </c>
      <c r="F120" s="9">
        <v>7</v>
      </c>
      <c r="G120" s="26">
        <v>2</v>
      </c>
      <c r="H120" s="26">
        <v>4</v>
      </c>
      <c r="I120" s="26">
        <v>5</v>
      </c>
      <c r="J120" s="38">
        <f t="shared" si="25"/>
        <v>18</v>
      </c>
      <c r="K120" s="10">
        <v>4354.54</v>
      </c>
      <c r="L120" s="10">
        <v>4354.54</v>
      </c>
      <c r="M120" s="185">
        <f t="shared" si="26"/>
        <v>39190.86</v>
      </c>
      <c r="N120" s="118">
        <f t="shared" si="27"/>
        <v>78381.72</v>
      </c>
      <c r="O120" s="105">
        <f t="shared" si="28"/>
        <v>39190.86</v>
      </c>
      <c r="P120" s="10">
        <f t="shared" si="29"/>
        <v>78381.72</v>
      </c>
      <c r="Q120" s="7"/>
    </row>
    <row r="121" spans="1:17" ht="11.25" thickBot="1">
      <c r="A121" s="6" t="s">
        <v>139</v>
      </c>
      <c r="B121" s="7" t="s">
        <v>140</v>
      </c>
      <c r="C121" s="7" t="s">
        <v>244</v>
      </c>
      <c r="D121" s="8" t="s">
        <v>20</v>
      </c>
      <c r="E121" s="8">
        <v>1</v>
      </c>
      <c r="F121" s="9">
        <v>11</v>
      </c>
      <c r="G121" s="26">
        <v>0</v>
      </c>
      <c r="H121" s="26">
        <v>2</v>
      </c>
      <c r="I121" s="26">
        <v>5</v>
      </c>
      <c r="J121" s="38">
        <f t="shared" si="25"/>
        <v>18</v>
      </c>
      <c r="K121" s="10">
        <v>3960</v>
      </c>
      <c r="L121" s="10">
        <v>3960</v>
      </c>
      <c r="M121" s="185">
        <f t="shared" si="26"/>
        <v>43560</v>
      </c>
      <c r="N121" s="118">
        <f t="shared" si="27"/>
        <v>71280</v>
      </c>
      <c r="O121" s="105">
        <f t="shared" si="28"/>
        <v>43560</v>
      </c>
      <c r="P121" s="10">
        <f t="shared" si="29"/>
        <v>71280</v>
      </c>
      <c r="Q121" s="7"/>
    </row>
    <row r="122" spans="1:21" s="15" customFormat="1" ht="10.5">
      <c r="A122" s="13" t="s">
        <v>139</v>
      </c>
      <c r="B122" s="13"/>
      <c r="C122" s="13" t="s">
        <v>141</v>
      </c>
      <c r="D122" s="14"/>
      <c r="E122" s="14"/>
      <c r="F122" s="30">
        <f>SUM(F114:F121)</f>
        <v>58</v>
      </c>
      <c r="G122" s="30">
        <f>SUM(G114:G121)</f>
        <v>80</v>
      </c>
      <c r="H122" s="30">
        <f>SUM(H114:H121)</f>
        <v>79</v>
      </c>
      <c r="I122" s="30">
        <f>SUM(I114:I121)</f>
        <v>92</v>
      </c>
      <c r="J122" s="39">
        <f>SUM(J114:J121)</f>
        <v>309</v>
      </c>
      <c r="K122" s="81"/>
      <c r="L122" s="81"/>
      <c r="M122" s="180">
        <f>SUM(M114:M121)</f>
        <v>638353.0599999999</v>
      </c>
      <c r="N122" s="206">
        <f>SUM(N114:N121)</f>
        <v>1438258.82</v>
      </c>
      <c r="O122" s="119">
        <f>SUM(O114:O121)</f>
        <v>601080.0599999999</v>
      </c>
      <c r="P122" s="124">
        <f>SUM(P114:P121)</f>
        <v>1349282.82</v>
      </c>
      <c r="Q122" s="13"/>
      <c r="R122" s="131"/>
      <c r="S122" s="131"/>
      <c r="T122" s="131"/>
      <c r="U122" s="46"/>
    </row>
    <row r="123" spans="1:17" ht="10.5">
      <c r="A123" s="6" t="s">
        <v>139</v>
      </c>
      <c r="C123" s="23" t="s">
        <v>23</v>
      </c>
      <c r="F123" s="42">
        <f>F122/F299</f>
        <v>0.003525407245319718</v>
      </c>
      <c r="G123" s="44">
        <f>G122/G299</f>
        <v>0.005719596768427826</v>
      </c>
      <c r="H123" s="44">
        <f>H122/H299</f>
        <v>0.006250494501147242</v>
      </c>
      <c r="I123" s="44">
        <f>I122/I299</f>
        <v>0.0060063981197362405</v>
      </c>
      <c r="J123" s="43">
        <f>J122/J299</f>
        <v>0.005291548933984074</v>
      </c>
      <c r="K123" s="19"/>
      <c r="L123" s="19"/>
      <c r="M123" s="223">
        <f>M122/M299</f>
        <v>0.004431729778665168</v>
      </c>
      <c r="N123" s="211">
        <f>N122/N299</f>
        <v>0.0051834703883015185</v>
      </c>
      <c r="Q123" s="7"/>
    </row>
    <row r="124" spans="1:17" ht="10.5">
      <c r="A124" s="6" t="s">
        <v>139</v>
      </c>
      <c r="C124" s="7" t="s">
        <v>24</v>
      </c>
      <c r="G124" s="26">
        <f>F122+G122</f>
        <v>138</v>
      </c>
      <c r="H124" s="26">
        <f>F122+G122+H122</f>
        <v>217</v>
      </c>
      <c r="I124" s="26">
        <f>F122+G122+H122+I122</f>
        <v>309</v>
      </c>
      <c r="K124" s="19"/>
      <c r="L124" s="19"/>
      <c r="M124" s="189"/>
      <c r="Q124" s="7"/>
    </row>
    <row r="125" spans="11:17" ht="10.5">
      <c r="K125" s="19"/>
      <c r="L125" s="19"/>
      <c r="Q125" s="7"/>
    </row>
    <row r="126" spans="1:17" ht="10.5">
      <c r="A126" s="6" t="s">
        <v>87</v>
      </c>
      <c r="B126" s="7" t="s">
        <v>41</v>
      </c>
      <c r="C126" s="7" t="s">
        <v>103</v>
      </c>
      <c r="D126" s="8" t="s">
        <v>20</v>
      </c>
      <c r="E126" s="27">
        <v>1</v>
      </c>
      <c r="F126" s="9">
        <v>418</v>
      </c>
      <c r="G126" s="26">
        <v>313</v>
      </c>
      <c r="H126" s="26">
        <v>324</v>
      </c>
      <c r="I126" s="26">
        <v>285</v>
      </c>
      <c r="J126" s="38">
        <f aca="true" t="shared" si="30" ref="J126:J153">F126+G126+H126+I126</f>
        <v>1340</v>
      </c>
      <c r="K126" s="10">
        <v>5056</v>
      </c>
      <c r="L126" s="10">
        <v>5056</v>
      </c>
      <c r="M126" s="185">
        <f aca="true" t="shared" si="31" ref="M126:M153">$K126*($F126+$G126)</f>
        <v>3695936</v>
      </c>
      <c r="N126" s="118">
        <f aca="true" t="shared" si="32" ref="N126:N153">M126+(H126+I126)*L126</f>
        <v>6775040</v>
      </c>
      <c r="O126" s="105">
        <f aca="true" t="shared" si="33" ref="O126:O153">IF(K126&gt;prisgrense,(F126+G126)*prisgrense,(F126+G126)*K126)</f>
        <v>3228096</v>
      </c>
      <c r="P126" s="10">
        <f aca="true" t="shared" si="34" ref="P126:P153">O126+IF(L126&gt;prisgrense,(H126+I126)*prisgrense,(H126+I126)*L126)</f>
        <v>5917440</v>
      </c>
      <c r="Q126" s="7"/>
    </row>
    <row r="127" spans="1:17" ht="10.5">
      <c r="A127" s="6" t="s">
        <v>87</v>
      </c>
      <c r="B127" s="7" t="s">
        <v>41</v>
      </c>
      <c r="C127" s="7" t="s">
        <v>200</v>
      </c>
      <c r="D127" s="8" t="s">
        <v>20</v>
      </c>
      <c r="E127" s="27">
        <v>1</v>
      </c>
      <c r="F127" s="9">
        <v>356</v>
      </c>
      <c r="G127" s="26">
        <v>298</v>
      </c>
      <c r="H127" s="26">
        <v>203</v>
      </c>
      <c r="I127" s="26">
        <v>285</v>
      </c>
      <c r="J127" s="38">
        <f t="shared" si="30"/>
        <v>1142</v>
      </c>
      <c r="K127" s="10">
        <v>4360</v>
      </c>
      <c r="L127" s="10">
        <v>4360</v>
      </c>
      <c r="M127" s="185">
        <f t="shared" si="31"/>
        <v>2851440</v>
      </c>
      <c r="N127" s="118">
        <f t="shared" si="32"/>
        <v>4979120</v>
      </c>
      <c r="O127" s="105">
        <f t="shared" si="33"/>
        <v>2851440</v>
      </c>
      <c r="P127" s="10">
        <f t="shared" si="34"/>
        <v>4979120</v>
      </c>
      <c r="Q127" s="7"/>
    </row>
    <row r="128" spans="1:17" ht="10.5">
      <c r="A128" s="6" t="s">
        <v>87</v>
      </c>
      <c r="B128" s="7" t="s">
        <v>41</v>
      </c>
      <c r="C128" s="7" t="s">
        <v>104</v>
      </c>
      <c r="D128" s="8" t="s">
        <v>22</v>
      </c>
      <c r="E128" s="27">
        <v>2</v>
      </c>
      <c r="F128" s="9">
        <v>296</v>
      </c>
      <c r="G128" s="26">
        <v>237</v>
      </c>
      <c r="H128" s="26">
        <v>265</v>
      </c>
      <c r="I128" s="26">
        <v>238</v>
      </c>
      <c r="J128" s="38">
        <f t="shared" si="30"/>
        <v>1036</v>
      </c>
      <c r="K128" s="10">
        <v>5416</v>
      </c>
      <c r="L128" s="10">
        <v>5416</v>
      </c>
      <c r="M128" s="185">
        <f t="shared" si="31"/>
        <v>2886728</v>
      </c>
      <c r="N128" s="118">
        <f t="shared" si="32"/>
        <v>5610976</v>
      </c>
      <c r="O128" s="105">
        <f t="shared" si="33"/>
        <v>2353728</v>
      </c>
      <c r="P128" s="10">
        <f t="shared" si="34"/>
        <v>4574976</v>
      </c>
      <c r="Q128" s="7"/>
    </row>
    <row r="129" spans="1:17" ht="10.5">
      <c r="A129" s="6" t="s">
        <v>87</v>
      </c>
      <c r="B129" s="7" t="s">
        <v>41</v>
      </c>
      <c r="C129" s="7" t="s">
        <v>201</v>
      </c>
      <c r="D129" s="8" t="s">
        <v>20</v>
      </c>
      <c r="E129" s="27">
        <v>1</v>
      </c>
      <c r="F129" s="9">
        <v>250</v>
      </c>
      <c r="G129" s="26">
        <v>211</v>
      </c>
      <c r="H129" s="26">
        <v>134</v>
      </c>
      <c r="I129" s="26">
        <v>183</v>
      </c>
      <c r="J129" s="38">
        <f t="shared" si="30"/>
        <v>778</v>
      </c>
      <c r="K129" s="10">
        <v>4360</v>
      </c>
      <c r="L129" s="10">
        <v>4360</v>
      </c>
      <c r="M129" s="185">
        <f t="shared" si="31"/>
        <v>2009960</v>
      </c>
      <c r="N129" s="118">
        <f t="shared" si="32"/>
        <v>3392080</v>
      </c>
      <c r="O129" s="105">
        <f t="shared" si="33"/>
        <v>2009960</v>
      </c>
      <c r="P129" s="10">
        <f t="shared" si="34"/>
        <v>3392080</v>
      </c>
      <c r="Q129" s="7"/>
    </row>
    <row r="130" spans="1:256" ht="10.5">
      <c r="A130" s="6" t="s">
        <v>87</v>
      </c>
      <c r="B130" s="7" t="s">
        <v>41</v>
      </c>
      <c r="C130" s="7" t="s">
        <v>220</v>
      </c>
      <c r="D130" s="8" t="s">
        <v>22</v>
      </c>
      <c r="E130" s="8">
        <v>2</v>
      </c>
      <c r="F130" s="9">
        <v>201</v>
      </c>
      <c r="G130" s="26">
        <v>112</v>
      </c>
      <c r="H130" s="26">
        <v>151</v>
      </c>
      <c r="I130" s="26">
        <v>207</v>
      </c>
      <c r="J130" s="38">
        <f t="shared" si="30"/>
        <v>671</v>
      </c>
      <c r="K130" s="10">
        <v>4416</v>
      </c>
      <c r="L130" s="10">
        <v>4416</v>
      </c>
      <c r="M130" s="185">
        <f t="shared" si="31"/>
        <v>1382208</v>
      </c>
      <c r="N130" s="118">
        <f t="shared" si="32"/>
        <v>2963136</v>
      </c>
      <c r="O130" s="105">
        <f t="shared" si="33"/>
        <v>1382208</v>
      </c>
      <c r="P130" s="10">
        <f t="shared" si="34"/>
        <v>2963136</v>
      </c>
      <c r="Q130" s="7"/>
      <c r="S130" s="47"/>
      <c r="T130" s="47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17" ht="10.5">
      <c r="A131" s="6" t="s">
        <v>87</v>
      </c>
      <c r="B131" s="7" t="s">
        <v>41</v>
      </c>
      <c r="C131" s="7" t="s">
        <v>149</v>
      </c>
      <c r="D131" s="8" t="s">
        <v>20</v>
      </c>
      <c r="E131" s="27">
        <v>1</v>
      </c>
      <c r="F131" s="9">
        <v>182</v>
      </c>
      <c r="G131" s="26">
        <v>146</v>
      </c>
      <c r="H131" s="26">
        <v>93</v>
      </c>
      <c r="I131" s="26">
        <v>142</v>
      </c>
      <c r="J131" s="38">
        <f t="shared" si="30"/>
        <v>563</v>
      </c>
      <c r="K131" s="10">
        <v>5056</v>
      </c>
      <c r="L131" s="10">
        <v>5056</v>
      </c>
      <c r="M131" s="185">
        <f t="shared" si="31"/>
        <v>1658368</v>
      </c>
      <c r="N131" s="118">
        <f t="shared" si="32"/>
        <v>2846528</v>
      </c>
      <c r="O131" s="105">
        <f t="shared" si="33"/>
        <v>1448448</v>
      </c>
      <c r="P131" s="10">
        <f t="shared" si="34"/>
        <v>2486208</v>
      </c>
      <c r="Q131" s="7"/>
    </row>
    <row r="132" spans="1:17" ht="10.5">
      <c r="A132" s="6" t="s">
        <v>87</v>
      </c>
      <c r="B132" s="7" t="s">
        <v>41</v>
      </c>
      <c r="C132" s="7" t="s">
        <v>118</v>
      </c>
      <c r="D132" s="8" t="s">
        <v>20</v>
      </c>
      <c r="E132" s="27">
        <v>1</v>
      </c>
      <c r="F132" s="9">
        <v>124</v>
      </c>
      <c r="G132" s="26">
        <v>134</v>
      </c>
      <c r="H132" s="26">
        <v>85</v>
      </c>
      <c r="I132" s="26">
        <v>127</v>
      </c>
      <c r="J132" s="38">
        <f t="shared" si="30"/>
        <v>470</v>
      </c>
      <c r="K132" s="10">
        <v>3856</v>
      </c>
      <c r="L132" s="10">
        <v>3856</v>
      </c>
      <c r="M132" s="185">
        <f t="shared" si="31"/>
        <v>994848</v>
      </c>
      <c r="N132" s="118">
        <f t="shared" si="32"/>
        <v>1812320</v>
      </c>
      <c r="O132" s="105">
        <f t="shared" si="33"/>
        <v>994848</v>
      </c>
      <c r="P132" s="10">
        <f t="shared" si="34"/>
        <v>1812320</v>
      </c>
      <c r="Q132" s="7"/>
    </row>
    <row r="133" spans="1:17" ht="10.5">
      <c r="A133" s="6" t="s">
        <v>87</v>
      </c>
      <c r="B133" s="7" t="s">
        <v>41</v>
      </c>
      <c r="C133" s="7" t="s">
        <v>203</v>
      </c>
      <c r="D133" s="8" t="s">
        <v>22</v>
      </c>
      <c r="E133" s="27">
        <v>2</v>
      </c>
      <c r="F133" s="9">
        <v>119</v>
      </c>
      <c r="G133" s="26">
        <v>60</v>
      </c>
      <c r="H133" s="26">
        <v>109</v>
      </c>
      <c r="I133" s="26">
        <v>136</v>
      </c>
      <c r="J133" s="38">
        <f t="shared" si="30"/>
        <v>424</v>
      </c>
      <c r="K133" s="10">
        <v>4416</v>
      </c>
      <c r="L133" s="10">
        <v>4416</v>
      </c>
      <c r="M133" s="185">
        <f t="shared" si="31"/>
        <v>790464</v>
      </c>
      <c r="N133" s="118">
        <f t="shared" si="32"/>
        <v>1872384</v>
      </c>
      <c r="O133" s="105">
        <f t="shared" si="33"/>
        <v>790464</v>
      </c>
      <c r="P133" s="10">
        <f t="shared" si="34"/>
        <v>1872384</v>
      </c>
      <c r="Q133" s="7"/>
    </row>
    <row r="134" spans="1:17" ht="10.5">
      <c r="A134" s="6" t="s">
        <v>87</v>
      </c>
      <c r="B134" s="7" t="s">
        <v>41</v>
      </c>
      <c r="C134" s="7" t="s">
        <v>313</v>
      </c>
      <c r="D134" s="8" t="s">
        <v>20</v>
      </c>
      <c r="E134" s="27">
        <v>1</v>
      </c>
      <c r="F134" s="9">
        <v>100</v>
      </c>
      <c r="G134" s="26">
        <v>82</v>
      </c>
      <c r="H134" s="26">
        <v>71</v>
      </c>
      <c r="I134" s="26">
        <v>100</v>
      </c>
      <c r="J134" s="38">
        <f t="shared" si="30"/>
        <v>353</v>
      </c>
      <c r="K134" s="10">
        <v>5056</v>
      </c>
      <c r="L134" s="10">
        <v>5056</v>
      </c>
      <c r="M134" s="185">
        <f t="shared" si="31"/>
        <v>920192</v>
      </c>
      <c r="N134" s="118">
        <f t="shared" si="32"/>
        <v>1784768</v>
      </c>
      <c r="O134" s="105">
        <f t="shared" si="33"/>
        <v>803712</v>
      </c>
      <c r="P134" s="10">
        <f t="shared" si="34"/>
        <v>1558848</v>
      </c>
      <c r="Q134" s="7"/>
    </row>
    <row r="135" spans="1:17" ht="10.5">
      <c r="A135" s="6" t="s">
        <v>87</v>
      </c>
      <c r="B135" s="7" t="s">
        <v>41</v>
      </c>
      <c r="C135" s="7" t="s">
        <v>105</v>
      </c>
      <c r="D135" s="8" t="s">
        <v>22</v>
      </c>
      <c r="E135" s="27">
        <v>2</v>
      </c>
      <c r="F135" s="9">
        <v>67</v>
      </c>
      <c r="G135" s="26">
        <v>67</v>
      </c>
      <c r="H135" s="26">
        <v>57</v>
      </c>
      <c r="I135" s="26">
        <v>65</v>
      </c>
      <c r="J135" s="38">
        <f t="shared" si="30"/>
        <v>256</v>
      </c>
      <c r="K135" s="10">
        <v>5416</v>
      </c>
      <c r="L135" s="10">
        <v>5416</v>
      </c>
      <c r="M135" s="185">
        <f t="shared" si="31"/>
        <v>725744</v>
      </c>
      <c r="N135" s="118">
        <f t="shared" si="32"/>
        <v>1386496</v>
      </c>
      <c r="O135" s="105">
        <f t="shared" si="33"/>
        <v>591744</v>
      </c>
      <c r="P135" s="10">
        <f t="shared" si="34"/>
        <v>1130496</v>
      </c>
      <c r="Q135" s="7"/>
    </row>
    <row r="136" spans="1:17" ht="10.5">
      <c r="A136" s="6" t="s">
        <v>87</v>
      </c>
      <c r="B136" s="7" t="s">
        <v>41</v>
      </c>
      <c r="C136" s="7" t="s">
        <v>184</v>
      </c>
      <c r="D136" s="8" t="s">
        <v>22</v>
      </c>
      <c r="E136" s="27">
        <v>2</v>
      </c>
      <c r="F136" s="9">
        <v>64</v>
      </c>
      <c r="G136" s="26">
        <v>41</v>
      </c>
      <c r="H136" s="26">
        <v>61</v>
      </c>
      <c r="I136" s="26">
        <v>82</v>
      </c>
      <c r="J136" s="38">
        <f t="shared" si="30"/>
        <v>248</v>
      </c>
      <c r="K136" s="10">
        <v>3952</v>
      </c>
      <c r="L136" s="10">
        <v>3952</v>
      </c>
      <c r="M136" s="185">
        <f t="shared" si="31"/>
        <v>414960</v>
      </c>
      <c r="N136" s="118">
        <f t="shared" si="32"/>
        <v>980096</v>
      </c>
      <c r="O136" s="105">
        <f t="shared" si="33"/>
        <v>414960</v>
      </c>
      <c r="P136" s="10">
        <f t="shared" si="34"/>
        <v>980096</v>
      </c>
      <c r="Q136" s="7"/>
    </row>
    <row r="137" spans="1:17" ht="10.5">
      <c r="A137" s="6" t="s">
        <v>87</v>
      </c>
      <c r="B137" s="7" t="s">
        <v>41</v>
      </c>
      <c r="C137" s="7" t="s">
        <v>183</v>
      </c>
      <c r="D137" s="8" t="s">
        <v>20</v>
      </c>
      <c r="E137" s="27">
        <v>1</v>
      </c>
      <c r="F137" s="9">
        <v>57</v>
      </c>
      <c r="G137" s="26">
        <v>36</v>
      </c>
      <c r="H137" s="26">
        <v>47</v>
      </c>
      <c r="I137" s="26">
        <v>88</v>
      </c>
      <c r="J137" s="38">
        <f t="shared" si="30"/>
        <v>228</v>
      </c>
      <c r="K137" s="10">
        <v>3856</v>
      </c>
      <c r="L137" s="10">
        <v>3856</v>
      </c>
      <c r="M137" s="185">
        <f t="shared" si="31"/>
        <v>358608</v>
      </c>
      <c r="N137" s="118">
        <f t="shared" si="32"/>
        <v>879168</v>
      </c>
      <c r="O137" s="105">
        <f t="shared" si="33"/>
        <v>358608</v>
      </c>
      <c r="P137" s="10">
        <f t="shared" si="34"/>
        <v>879168</v>
      </c>
      <c r="Q137" s="7"/>
    </row>
    <row r="138" spans="1:17" ht="10.5">
      <c r="A138" s="6" t="s">
        <v>87</v>
      </c>
      <c r="B138" s="7" t="s">
        <v>41</v>
      </c>
      <c r="C138" s="7" t="s">
        <v>314</v>
      </c>
      <c r="D138" s="8" t="s">
        <v>20</v>
      </c>
      <c r="E138" s="27">
        <v>1</v>
      </c>
      <c r="F138" s="9">
        <v>78</v>
      </c>
      <c r="G138" s="26">
        <v>48</v>
      </c>
      <c r="H138" s="26">
        <v>39</v>
      </c>
      <c r="I138" s="26">
        <v>50</v>
      </c>
      <c r="J138" s="38">
        <f t="shared" si="30"/>
        <v>215</v>
      </c>
      <c r="K138" s="10">
        <v>4360</v>
      </c>
      <c r="L138" s="10">
        <v>4360</v>
      </c>
      <c r="M138" s="185">
        <f t="shared" si="31"/>
        <v>549360</v>
      </c>
      <c r="N138" s="118">
        <f t="shared" si="32"/>
        <v>937400</v>
      </c>
      <c r="O138" s="105">
        <f t="shared" si="33"/>
        <v>549360</v>
      </c>
      <c r="P138" s="10">
        <f t="shared" si="34"/>
        <v>937400</v>
      </c>
      <c r="Q138" s="7"/>
    </row>
    <row r="139" spans="1:17" ht="10.5">
      <c r="A139" s="6" t="s">
        <v>87</v>
      </c>
      <c r="B139" s="7" t="s">
        <v>41</v>
      </c>
      <c r="C139" s="7" t="s">
        <v>202</v>
      </c>
      <c r="D139" s="8" t="s">
        <v>20</v>
      </c>
      <c r="E139" s="27">
        <v>1</v>
      </c>
      <c r="F139" s="9">
        <v>62</v>
      </c>
      <c r="G139" s="26">
        <v>26</v>
      </c>
      <c r="H139" s="26">
        <v>32</v>
      </c>
      <c r="I139" s="26">
        <v>41</v>
      </c>
      <c r="J139" s="38">
        <f t="shared" si="30"/>
        <v>161</v>
      </c>
      <c r="K139" s="10">
        <v>4416</v>
      </c>
      <c r="L139" s="10">
        <v>4416</v>
      </c>
      <c r="M139" s="185">
        <f t="shared" si="31"/>
        <v>388608</v>
      </c>
      <c r="N139" s="118">
        <f t="shared" si="32"/>
        <v>710976</v>
      </c>
      <c r="O139" s="105">
        <f t="shared" si="33"/>
        <v>388608</v>
      </c>
      <c r="P139" s="10">
        <f t="shared" si="34"/>
        <v>710976</v>
      </c>
      <c r="Q139" s="7"/>
    </row>
    <row r="140" spans="1:21" s="25" customFormat="1" ht="10.5">
      <c r="A140" s="6" t="s">
        <v>87</v>
      </c>
      <c r="B140" s="7" t="s">
        <v>41</v>
      </c>
      <c r="C140" s="7" t="s">
        <v>112</v>
      </c>
      <c r="D140" s="8" t="s">
        <v>130</v>
      </c>
      <c r="E140" s="27">
        <v>2</v>
      </c>
      <c r="F140" s="9">
        <v>33</v>
      </c>
      <c r="G140" s="26">
        <v>22</v>
      </c>
      <c r="H140" s="26">
        <v>28</v>
      </c>
      <c r="I140" s="26">
        <v>50</v>
      </c>
      <c r="J140" s="38">
        <f t="shared" si="30"/>
        <v>133</v>
      </c>
      <c r="K140" s="10">
        <v>3952</v>
      </c>
      <c r="L140" s="10">
        <v>3952</v>
      </c>
      <c r="M140" s="185">
        <f t="shared" si="31"/>
        <v>217360</v>
      </c>
      <c r="N140" s="118">
        <f t="shared" si="32"/>
        <v>525616</v>
      </c>
      <c r="O140" s="105">
        <f t="shared" si="33"/>
        <v>217360</v>
      </c>
      <c r="P140" s="10">
        <f t="shared" si="34"/>
        <v>525616</v>
      </c>
      <c r="Q140" s="7"/>
      <c r="R140" s="46"/>
      <c r="S140" s="47"/>
      <c r="T140" s="47"/>
      <c r="U140" s="46"/>
    </row>
    <row r="141" spans="1:17" ht="10.5">
      <c r="A141" s="6" t="s">
        <v>87</v>
      </c>
      <c r="B141" s="7" t="s">
        <v>41</v>
      </c>
      <c r="C141" s="7" t="s">
        <v>119</v>
      </c>
      <c r="D141" s="8" t="s">
        <v>20</v>
      </c>
      <c r="E141" s="27">
        <v>1</v>
      </c>
      <c r="F141" s="9">
        <v>24</v>
      </c>
      <c r="G141" s="26">
        <v>26</v>
      </c>
      <c r="H141" s="26">
        <v>10</v>
      </c>
      <c r="I141" s="26">
        <v>8</v>
      </c>
      <c r="J141" s="38">
        <f t="shared" si="30"/>
        <v>68</v>
      </c>
      <c r="K141" s="10">
        <v>3952</v>
      </c>
      <c r="L141" s="10">
        <v>3952</v>
      </c>
      <c r="M141" s="185">
        <f t="shared" si="31"/>
        <v>197600</v>
      </c>
      <c r="N141" s="118">
        <f t="shared" si="32"/>
        <v>268736</v>
      </c>
      <c r="O141" s="105">
        <f t="shared" si="33"/>
        <v>197600</v>
      </c>
      <c r="P141" s="10">
        <f t="shared" si="34"/>
        <v>268736</v>
      </c>
      <c r="Q141" s="7"/>
    </row>
    <row r="142" spans="1:17" ht="10.5">
      <c r="A142" s="6" t="s">
        <v>87</v>
      </c>
      <c r="B142" s="7" t="s">
        <v>41</v>
      </c>
      <c r="C142" s="7" t="s">
        <v>160</v>
      </c>
      <c r="D142" s="8" t="s">
        <v>20</v>
      </c>
      <c r="E142" s="27">
        <v>1</v>
      </c>
      <c r="F142" s="9">
        <v>7</v>
      </c>
      <c r="G142" s="26">
        <v>10</v>
      </c>
      <c r="H142" s="26">
        <v>1</v>
      </c>
      <c r="I142" s="26">
        <v>13</v>
      </c>
      <c r="J142" s="38">
        <f t="shared" si="30"/>
        <v>31</v>
      </c>
      <c r="K142" s="10">
        <v>4354.84</v>
      </c>
      <c r="L142" s="10">
        <v>4354.84</v>
      </c>
      <c r="M142" s="185">
        <f t="shared" si="31"/>
        <v>74032.28</v>
      </c>
      <c r="N142" s="118">
        <f t="shared" si="32"/>
        <v>135000.04</v>
      </c>
      <c r="O142" s="105">
        <f t="shared" si="33"/>
        <v>74032.28</v>
      </c>
      <c r="P142" s="10">
        <f t="shared" si="34"/>
        <v>135000.04</v>
      </c>
      <c r="Q142" s="7" t="s">
        <v>316</v>
      </c>
    </row>
    <row r="143" spans="1:17" ht="10.5">
      <c r="A143" s="6" t="s">
        <v>87</v>
      </c>
      <c r="B143" s="7" t="s">
        <v>41</v>
      </c>
      <c r="C143" s="7" t="s">
        <v>315</v>
      </c>
      <c r="D143" s="8" t="s">
        <v>22</v>
      </c>
      <c r="E143" s="27">
        <v>2</v>
      </c>
      <c r="F143" s="9">
        <v>2</v>
      </c>
      <c r="G143" s="26">
        <v>9</v>
      </c>
      <c r="H143" s="26">
        <v>5</v>
      </c>
      <c r="I143" s="26">
        <v>13</v>
      </c>
      <c r="J143" s="38">
        <f t="shared" si="30"/>
        <v>29</v>
      </c>
      <c r="K143" s="10">
        <v>3952</v>
      </c>
      <c r="L143" s="10">
        <v>3952</v>
      </c>
      <c r="M143" s="185">
        <f t="shared" si="31"/>
        <v>43472</v>
      </c>
      <c r="N143" s="118">
        <f t="shared" si="32"/>
        <v>114608</v>
      </c>
      <c r="O143" s="105">
        <f t="shared" si="33"/>
        <v>43472</v>
      </c>
      <c r="P143" s="10">
        <f t="shared" si="34"/>
        <v>114608</v>
      </c>
      <c r="Q143" s="7"/>
    </row>
    <row r="144" spans="1:256" ht="10.5">
      <c r="A144" s="6" t="s">
        <v>87</v>
      </c>
      <c r="B144" s="7" t="s">
        <v>41</v>
      </c>
      <c r="C144" s="7" t="s">
        <v>42</v>
      </c>
      <c r="D144" s="8" t="s">
        <v>22</v>
      </c>
      <c r="E144" s="8">
        <v>2</v>
      </c>
      <c r="F144" s="9">
        <v>9</v>
      </c>
      <c r="G144" s="26">
        <v>11</v>
      </c>
      <c r="H144" s="26">
        <v>6</v>
      </c>
      <c r="I144" s="26">
        <v>3</v>
      </c>
      <c r="J144" s="38">
        <f t="shared" si="30"/>
        <v>29</v>
      </c>
      <c r="K144" s="10">
        <v>4354.83</v>
      </c>
      <c r="L144" s="10">
        <v>4354.83</v>
      </c>
      <c r="M144" s="185">
        <f t="shared" si="31"/>
        <v>87096.6</v>
      </c>
      <c r="N144" s="118">
        <f t="shared" si="32"/>
        <v>126290.07</v>
      </c>
      <c r="O144" s="105">
        <f t="shared" si="33"/>
        <v>87096.6</v>
      </c>
      <c r="P144" s="10">
        <f t="shared" si="34"/>
        <v>126290.07</v>
      </c>
      <c r="Q144" s="7" t="s">
        <v>316</v>
      </c>
      <c r="S144" s="47"/>
      <c r="T144" s="47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</row>
    <row r="145" spans="1:17" ht="10.5">
      <c r="A145" s="6" t="s">
        <v>87</v>
      </c>
      <c r="B145" s="7" t="s">
        <v>41</v>
      </c>
      <c r="C145" s="7" t="s">
        <v>204</v>
      </c>
      <c r="D145" s="8" t="s">
        <v>130</v>
      </c>
      <c r="E145" s="27">
        <v>2</v>
      </c>
      <c r="F145" s="9">
        <v>7</v>
      </c>
      <c r="G145" s="26">
        <v>8</v>
      </c>
      <c r="H145" s="26">
        <v>2</v>
      </c>
      <c r="I145" s="26">
        <v>7</v>
      </c>
      <c r="J145" s="38">
        <f t="shared" si="30"/>
        <v>24</v>
      </c>
      <c r="K145" s="10">
        <v>4416</v>
      </c>
      <c r="L145" s="10">
        <v>4416</v>
      </c>
      <c r="M145" s="185">
        <f t="shared" si="31"/>
        <v>66240</v>
      </c>
      <c r="N145" s="118">
        <f t="shared" si="32"/>
        <v>105984</v>
      </c>
      <c r="O145" s="105">
        <f t="shared" si="33"/>
        <v>66240</v>
      </c>
      <c r="P145" s="10">
        <f t="shared" si="34"/>
        <v>105984</v>
      </c>
      <c r="Q145" s="7"/>
    </row>
    <row r="146" spans="1:256" ht="10.5">
      <c r="A146" s="6" t="s">
        <v>87</v>
      </c>
      <c r="B146" s="7" t="s">
        <v>41</v>
      </c>
      <c r="C146" s="7" t="s">
        <v>357</v>
      </c>
      <c r="D146" s="8" t="s">
        <v>22</v>
      </c>
      <c r="E146" s="8">
        <v>2</v>
      </c>
      <c r="G146" s="26">
        <v>7</v>
      </c>
      <c r="H146" s="26">
        <v>8</v>
      </c>
      <c r="I146" s="26">
        <v>7</v>
      </c>
      <c r="J146" s="38">
        <f t="shared" si="30"/>
        <v>22</v>
      </c>
      <c r="K146" s="10">
        <v>4354.83</v>
      </c>
      <c r="L146" s="10">
        <v>4354.83</v>
      </c>
      <c r="M146" s="185">
        <f t="shared" si="31"/>
        <v>30483.809999999998</v>
      </c>
      <c r="N146" s="118">
        <f t="shared" si="32"/>
        <v>95806.26</v>
      </c>
      <c r="O146" s="105">
        <f t="shared" si="33"/>
        <v>30483.809999999998</v>
      </c>
      <c r="P146" s="10">
        <f t="shared" si="34"/>
        <v>95806.26</v>
      </c>
      <c r="Q146" s="7" t="s">
        <v>316</v>
      </c>
      <c r="S146" s="47"/>
      <c r="T146" s="47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</row>
    <row r="147" spans="1:17" ht="10.5">
      <c r="A147" s="6" t="s">
        <v>87</v>
      </c>
      <c r="B147" s="7" t="s">
        <v>41</v>
      </c>
      <c r="C147" s="7" t="s">
        <v>159</v>
      </c>
      <c r="D147" s="8" t="s">
        <v>20</v>
      </c>
      <c r="E147" s="27">
        <v>1</v>
      </c>
      <c r="F147" s="9">
        <v>10</v>
      </c>
      <c r="G147" s="26">
        <v>2</v>
      </c>
      <c r="H147" s="26">
        <v>4</v>
      </c>
      <c r="I147" s="26">
        <v>6</v>
      </c>
      <c r="J147" s="38">
        <f t="shared" si="30"/>
        <v>22</v>
      </c>
      <c r="K147" s="10">
        <v>4354.84</v>
      </c>
      <c r="L147" s="10">
        <v>4354.84</v>
      </c>
      <c r="M147" s="185">
        <f t="shared" si="31"/>
        <v>52258.08</v>
      </c>
      <c r="N147" s="118">
        <f t="shared" si="32"/>
        <v>95806.48000000001</v>
      </c>
      <c r="O147" s="105">
        <f t="shared" si="33"/>
        <v>52258.08</v>
      </c>
      <c r="P147" s="10">
        <f t="shared" si="34"/>
        <v>95806.48000000001</v>
      </c>
      <c r="Q147" s="7" t="s">
        <v>316</v>
      </c>
    </row>
    <row r="148" spans="1:17" ht="10.5">
      <c r="A148" s="6" t="s">
        <v>87</v>
      </c>
      <c r="B148" s="7" t="s">
        <v>41</v>
      </c>
      <c r="C148" s="7" t="s">
        <v>162</v>
      </c>
      <c r="D148" s="8" t="s">
        <v>22</v>
      </c>
      <c r="E148" s="27">
        <v>2</v>
      </c>
      <c r="F148" s="9">
        <v>3</v>
      </c>
      <c r="G148" s="26">
        <v>2</v>
      </c>
      <c r="H148" s="26">
        <v>6</v>
      </c>
      <c r="I148" s="26">
        <v>9</v>
      </c>
      <c r="J148" s="38">
        <f t="shared" si="30"/>
        <v>20</v>
      </c>
      <c r="K148" s="10">
        <v>4354.84</v>
      </c>
      <c r="L148" s="10">
        <v>4354.84</v>
      </c>
      <c r="M148" s="185">
        <f t="shared" si="31"/>
        <v>21774.2</v>
      </c>
      <c r="N148" s="118">
        <f t="shared" si="32"/>
        <v>87096.8</v>
      </c>
      <c r="O148" s="105">
        <f t="shared" si="33"/>
        <v>21774.2</v>
      </c>
      <c r="P148" s="10">
        <f t="shared" si="34"/>
        <v>87096.8</v>
      </c>
      <c r="Q148" s="7" t="s">
        <v>316</v>
      </c>
    </row>
    <row r="149" spans="1:256" s="25" customFormat="1" ht="10.5">
      <c r="A149" s="6" t="s">
        <v>87</v>
      </c>
      <c r="B149" s="7" t="s">
        <v>41</v>
      </c>
      <c r="C149" s="7" t="s">
        <v>44</v>
      </c>
      <c r="D149" s="8" t="s">
        <v>20</v>
      </c>
      <c r="E149" s="8">
        <v>1</v>
      </c>
      <c r="F149" s="9">
        <v>7</v>
      </c>
      <c r="G149" s="26">
        <v>4</v>
      </c>
      <c r="H149" s="26">
        <v>2</v>
      </c>
      <c r="I149" s="26">
        <v>7</v>
      </c>
      <c r="J149" s="38">
        <f t="shared" si="30"/>
        <v>20</v>
      </c>
      <c r="K149" s="10">
        <v>5000</v>
      </c>
      <c r="L149" s="10">
        <v>5000</v>
      </c>
      <c r="M149" s="185">
        <f t="shared" si="31"/>
        <v>55000</v>
      </c>
      <c r="N149" s="118">
        <f t="shared" si="32"/>
        <v>100000</v>
      </c>
      <c r="O149" s="105">
        <f t="shared" si="33"/>
        <v>48576</v>
      </c>
      <c r="P149" s="10">
        <f t="shared" si="34"/>
        <v>88320</v>
      </c>
      <c r="Q149" s="7" t="s">
        <v>316</v>
      </c>
      <c r="R149" s="46"/>
      <c r="S149" s="46"/>
      <c r="T149" s="46"/>
      <c r="U149" s="46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  <c r="IT149" s="9"/>
      <c r="IU149" s="9"/>
      <c r="IV149" s="9"/>
    </row>
    <row r="150" spans="1:256" ht="10.5">
      <c r="A150" s="6" t="s">
        <v>87</v>
      </c>
      <c r="B150" s="7" t="s">
        <v>41</v>
      </c>
      <c r="C150" s="7" t="s">
        <v>43</v>
      </c>
      <c r="D150" s="8" t="s">
        <v>20</v>
      </c>
      <c r="E150" s="8">
        <v>1</v>
      </c>
      <c r="F150" s="9">
        <v>6</v>
      </c>
      <c r="G150" s="26">
        <v>8</v>
      </c>
      <c r="H150" s="26">
        <v>1</v>
      </c>
      <c r="I150" s="26">
        <v>3</v>
      </c>
      <c r="J150" s="38">
        <f t="shared" si="30"/>
        <v>18</v>
      </c>
      <c r="K150" s="10">
        <v>4354.83</v>
      </c>
      <c r="L150" s="10">
        <v>4354.83</v>
      </c>
      <c r="M150" s="185">
        <f t="shared" si="31"/>
        <v>60967.619999999995</v>
      </c>
      <c r="N150" s="118">
        <f t="shared" si="32"/>
        <v>78386.94</v>
      </c>
      <c r="O150" s="105">
        <f t="shared" si="33"/>
        <v>60967.619999999995</v>
      </c>
      <c r="P150" s="10">
        <f t="shared" si="34"/>
        <v>78386.94</v>
      </c>
      <c r="Q150" s="7" t="s">
        <v>316</v>
      </c>
      <c r="S150" s="47"/>
      <c r="T150" s="47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</row>
    <row r="151" spans="1:17" ht="10.5">
      <c r="A151" s="6" t="s">
        <v>87</v>
      </c>
      <c r="B151" s="7" t="s">
        <v>41</v>
      </c>
      <c r="C151" s="7" t="s">
        <v>185</v>
      </c>
      <c r="D151" s="8" t="s">
        <v>20</v>
      </c>
      <c r="E151" s="27">
        <v>3</v>
      </c>
      <c r="F151" s="9">
        <v>2</v>
      </c>
      <c r="G151" s="26">
        <v>2</v>
      </c>
      <c r="I151" s="26">
        <v>0</v>
      </c>
      <c r="J151" s="38">
        <f t="shared" si="30"/>
        <v>4</v>
      </c>
      <c r="K151" s="10">
        <v>2667.74</v>
      </c>
      <c r="L151" s="10">
        <v>2667.74</v>
      </c>
      <c r="M151" s="185">
        <f t="shared" si="31"/>
        <v>10670.96</v>
      </c>
      <c r="N151" s="118">
        <f t="shared" si="32"/>
        <v>10670.96</v>
      </c>
      <c r="O151" s="105">
        <f t="shared" si="33"/>
        <v>10670.96</v>
      </c>
      <c r="P151" s="10">
        <f t="shared" si="34"/>
        <v>10670.96</v>
      </c>
      <c r="Q151" s="7" t="s">
        <v>316</v>
      </c>
    </row>
    <row r="152" spans="1:17" ht="10.5">
      <c r="A152" s="6" t="s">
        <v>87</v>
      </c>
      <c r="B152" s="7" t="s">
        <v>41</v>
      </c>
      <c r="C152" s="7" t="s">
        <v>161</v>
      </c>
      <c r="D152" s="8" t="s">
        <v>20</v>
      </c>
      <c r="E152" s="27">
        <v>1</v>
      </c>
      <c r="F152" s="9">
        <v>1</v>
      </c>
      <c r="G152" s="26">
        <v>0</v>
      </c>
      <c r="H152" s="26">
        <v>1</v>
      </c>
      <c r="I152" s="26">
        <v>0</v>
      </c>
      <c r="J152" s="38">
        <f t="shared" si="30"/>
        <v>2</v>
      </c>
      <c r="K152" s="10">
        <v>4354.84</v>
      </c>
      <c r="L152" s="10">
        <v>4354.84</v>
      </c>
      <c r="M152" s="185">
        <f t="shared" si="31"/>
        <v>4354.84</v>
      </c>
      <c r="N152" s="118">
        <f t="shared" si="32"/>
        <v>8709.68</v>
      </c>
      <c r="O152" s="105">
        <f t="shared" si="33"/>
        <v>4354.84</v>
      </c>
      <c r="P152" s="10">
        <f t="shared" si="34"/>
        <v>8709.68</v>
      </c>
      <c r="Q152" s="7" t="s">
        <v>316</v>
      </c>
    </row>
    <row r="153" spans="1:17" ht="10.5">
      <c r="A153" s="6" t="s">
        <v>87</v>
      </c>
      <c r="B153" s="7" t="s">
        <v>41</v>
      </c>
      <c r="C153" s="7" t="s">
        <v>370</v>
      </c>
      <c r="D153" s="8" t="s">
        <v>20</v>
      </c>
      <c r="E153" s="27">
        <v>1</v>
      </c>
      <c r="I153" s="26">
        <v>1</v>
      </c>
      <c r="J153" s="38">
        <f t="shared" si="30"/>
        <v>1</v>
      </c>
      <c r="L153" s="10">
        <v>4354.84</v>
      </c>
      <c r="M153" s="185">
        <f t="shared" si="31"/>
        <v>0</v>
      </c>
      <c r="N153" s="118">
        <f t="shared" si="32"/>
        <v>4354.84</v>
      </c>
      <c r="O153" s="105">
        <f t="shared" si="33"/>
        <v>0</v>
      </c>
      <c r="P153" s="10">
        <f t="shared" si="34"/>
        <v>4354.84</v>
      </c>
      <c r="Q153" s="7" t="s">
        <v>316</v>
      </c>
    </row>
    <row r="154" spans="1:17" ht="10.5">
      <c r="A154" s="1"/>
      <c r="B154" s="2" t="s">
        <v>41</v>
      </c>
      <c r="C154" s="2" t="s">
        <v>311</v>
      </c>
      <c r="D154" s="3"/>
      <c r="E154" s="173"/>
      <c r="F154" s="35">
        <f>SUM(F126:F153)</f>
        <v>2485</v>
      </c>
      <c r="G154" s="35">
        <f>SUM(G126:G153)</f>
        <v>1922</v>
      </c>
      <c r="H154" s="35">
        <f>SUM(H126:H153)</f>
        <v>1745</v>
      </c>
      <c r="I154" s="35">
        <f>SUM(I126:I153)</f>
        <v>2156</v>
      </c>
      <c r="J154" s="53">
        <f>SUM(J126:J153)</f>
        <v>8308</v>
      </c>
      <c r="K154" s="5"/>
      <c r="L154" s="5"/>
      <c r="M154" s="182">
        <f>SUM(M126:M153)</f>
        <v>20548734.39</v>
      </c>
      <c r="N154" s="213">
        <f>SUM(N126:N153)</f>
        <v>38687554.06999999</v>
      </c>
      <c r="O154" s="199">
        <f>SUM(O126:O153)</f>
        <v>19081070.39</v>
      </c>
      <c r="P154" s="5">
        <f>SUM(P126:P153)</f>
        <v>35940034.06999999</v>
      </c>
      <c r="Q154" s="7"/>
    </row>
    <row r="155" spans="1:17" ht="10.5">
      <c r="A155" s="6" t="s">
        <v>87</v>
      </c>
      <c r="B155" s="7" t="s">
        <v>170</v>
      </c>
      <c r="C155" s="7" t="s">
        <v>169</v>
      </c>
      <c r="D155" s="8" t="s">
        <v>20</v>
      </c>
      <c r="E155" s="8" t="s">
        <v>172</v>
      </c>
      <c r="F155" s="69">
        <v>13</v>
      </c>
      <c r="G155" s="26">
        <v>23</v>
      </c>
      <c r="H155" s="26">
        <v>19</v>
      </c>
      <c r="I155" s="26">
        <v>22</v>
      </c>
      <c r="J155" s="78">
        <f>SUM(F155:I155)</f>
        <v>77</v>
      </c>
      <c r="K155" s="10">
        <v>20444</v>
      </c>
      <c r="L155" s="10">
        <v>20444</v>
      </c>
      <c r="M155" s="185">
        <f>$K155*($F155+$G155)</f>
        <v>735984</v>
      </c>
      <c r="N155" s="118">
        <f>M155+(H155+I155)*L155</f>
        <v>1574188</v>
      </c>
      <c r="O155" s="105">
        <f>IF(K155&gt;prisgrense,(F155+G155)*prisgrense,(F155+G155)*K155)</f>
        <v>158976</v>
      </c>
      <c r="P155" s="10">
        <f>O155+(H155+I155)*L155</f>
        <v>997180</v>
      </c>
      <c r="Q155" s="7"/>
    </row>
    <row r="156" spans="1:17" ht="10.5">
      <c r="A156" s="6" t="s">
        <v>87</v>
      </c>
      <c r="B156" s="7" t="s">
        <v>170</v>
      </c>
      <c r="C156" s="7" t="s">
        <v>171</v>
      </c>
      <c r="D156" s="8" t="s">
        <v>20</v>
      </c>
      <c r="E156" s="8" t="s">
        <v>172</v>
      </c>
      <c r="F156" s="69">
        <v>2</v>
      </c>
      <c r="G156" s="26">
        <v>3</v>
      </c>
      <c r="H156" s="26">
        <v>1</v>
      </c>
      <c r="I156" s="26">
        <v>3</v>
      </c>
      <c r="J156" s="78">
        <f>SUM(F156:I156)</f>
        <v>9</v>
      </c>
      <c r="K156" s="10">
        <v>17000</v>
      </c>
      <c r="L156" s="10">
        <v>17000</v>
      </c>
      <c r="M156" s="185">
        <f>$K156*($F156+$G156)</f>
        <v>85000</v>
      </c>
      <c r="N156" s="118">
        <f>M156+(H156+I156)*L156</f>
        <v>153000</v>
      </c>
      <c r="O156" s="105">
        <f>IF(K156&gt;prisgrense,(F156+G156)*prisgrense,(F156+G156)*K156)</f>
        <v>22080</v>
      </c>
      <c r="P156" s="10">
        <f>O156+(H156+I156)*L156</f>
        <v>90080</v>
      </c>
      <c r="Q156" s="7"/>
    </row>
    <row r="157" spans="1:17" ht="10.5">
      <c r="A157" s="6" t="s">
        <v>87</v>
      </c>
      <c r="B157" s="7" t="s">
        <v>170</v>
      </c>
      <c r="C157" s="7" t="s">
        <v>228</v>
      </c>
      <c r="D157" s="8" t="s">
        <v>48</v>
      </c>
      <c r="E157" s="8" t="s">
        <v>172</v>
      </c>
      <c r="F157" s="69"/>
      <c r="G157" s="26">
        <v>1</v>
      </c>
      <c r="I157" s="26">
        <v>2</v>
      </c>
      <c r="J157" s="78">
        <f>SUM(F157:I157)</f>
        <v>3</v>
      </c>
      <c r="K157" s="10">
        <v>25590</v>
      </c>
      <c r="L157" s="10">
        <v>25590</v>
      </c>
      <c r="M157" s="185">
        <f>$K157*($F157+$G157)</f>
        <v>25590</v>
      </c>
      <c r="N157" s="118">
        <f>M157+(H157+I157)*L157</f>
        <v>76770</v>
      </c>
      <c r="O157" s="105">
        <f>IF(K157&gt;prisgrense,(F157+G157)*prisgrense,(F157+G157)*K157)</f>
        <v>4416</v>
      </c>
      <c r="P157" s="10">
        <f>O157+(H157+I157)*L157</f>
        <v>55596</v>
      </c>
      <c r="Q157" s="7"/>
    </row>
    <row r="158" spans="1:17" ht="10.5">
      <c r="A158" s="6" t="s">
        <v>87</v>
      </c>
      <c r="B158" s="7" t="s">
        <v>170</v>
      </c>
      <c r="C158" s="7" t="s">
        <v>365</v>
      </c>
      <c r="D158" s="8" t="s">
        <v>20</v>
      </c>
      <c r="E158" s="8" t="s">
        <v>172</v>
      </c>
      <c r="F158" s="69"/>
      <c r="H158" s="26">
        <v>2</v>
      </c>
      <c r="I158" s="26">
        <v>1</v>
      </c>
      <c r="J158" s="78">
        <f>SUM(F158:I158)</f>
        <v>3</v>
      </c>
      <c r="K158" s="10">
        <v>25000</v>
      </c>
      <c r="L158" s="10">
        <v>17000</v>
      </c>
      <c r="M158" s="185">
        <f>$K158*($F158+$G158)</f>
        <v>0</v>
      </c>
      <c r="N158" s="118">
        <f>M158+(H158+I158)*L158</f>
        <v>51000</v>
      </c>
      <c r="O158" s="105">
        <f>IF(K158&gt;prisgrense,(F158+G158)*prisgrense,(F158+G158)*K158)</f>
        <v>0</v>
      </c>
      <c r="P158" s="10">
        <f>O158+(H158+I158)*L158</f>
        <v>51000</v>
      </c>
      <c r="Q158" s="7"/>
    </row>
    <row r="159" spans="1:17" ht="11.25" thickBot="1">
      <c r="A159" s="174"/>
      <c r="B159" s="106" t="s">
        <v>170</v>
      </c>
      <c r="C159" s="106" t="s">
        <v>312</v>
      </c>
      <c r="D159" s="107"/>
      <c r="E159" s="107"/>
      <c r="F159" s="111">
        <f>SUM(F155:F158)</f>
        <v>15</v>
      </c>
      <c r="G159" s="111">
        <f>SUM(G155:G158)</f>
        <v>27</v>
      </c>
      <c r="H159" s="111">
        <f>SUM(H155:H158)</f>
        <v>22</v>
      </c>
      <c r="I159" s="111">
        <f>SUM(I155:I158)</f>
        <v>28</v>
      </c>
      <c r="J159" s="175">
        <f>SUM(J155:J158)</f>
        <v>92</v>
      </c>
      <c r="K159" s="110"/>
      <c r="L159" s="110"/>
      <c r="M159" s="183">
        <f>SUM(M155:M158)</f>
        <v>846574</v>
      </c>
      <c r="N159" s="214">
        <f>SUM(N155:N158)</f>
        <v>1854958</v>
      </c>
      <c r="O159" s="200">
        <f>SUM(O155:O158)</f>
        <v>185472</v>
      </c>
      <c r="P159" s="110">
        <f>SUM(P155:P158)</f>
        <v>1193856</v>
      </c>
      <c r="Q159" s="7"/>
    </row>
    <row r="160" spans="1:17" ht="10.5">
      <c r="A160" s="12" t="s">
        <v>87</v>
      </c>
      <c r="B160" s="13"/>
      <c r="C160" s="13" t="s">
        <v>45</v>
      </c>
      <c r="D160" s="14"/>
      <c r="E160" s="14"/>
      <c r="F160" s="124">
        <f>F154+F159</f>
        <v>2500</v>
      </c>
      <c r="G160" s="124">
        <f>G154+G159</f>
        <v>1949</v>
      </c>
      <c r="H160" s="124">
        <f>H154+H159</f>
        <v>1767</v>
      </c>
      <c r="I160" s="124">
        <f>I154+I159</f>
        <v>2184</v>
      </c>
      <c r="J160" s="124">
        <f>J154+J159</f>
        <v>8400</v>
      </c>
      <c r="K160" s="81"/>
      <c r="L160" s="81"/>
      <c r="M160" s="180">
        <f>M154+M159</f>
        <v>21395308.39</v>
      </c>
      <c r="N160" s="206">
        <f>N154+N159</f>
        <v>40542512.06999999</v>
      </c>
      <c r="O160" s="119">
        <f>O154+O159</f>
        <v>19266542.39</v>
      </c>
      <c r="P160" s="124">
        <f>P154+P159</f>
        <v>37133890.06999999</v>
      </c>
      <c r="Q160" s="7"/>
    </row>
    <row r="161" spans="1:17" ht="10.5">
      <c r="A161" s="22" t="s">
        <v>87</v>
      </c>
      <c r="B161" s="23"/>
      <c r="C161" s="23" t="s">
        <v>23</v>
      </c>
      <c r="D161" s="24"/>
      <c r="E161" s="24"/>
      <c r="F161" s="42">
        <f>F160/F299</f>
        <v>0.15195720884998784</v>
      </c>
      <c r="G161" s="44">
        <f>G160/G299</f>
        <v>0.13934367627082292</v>
      </c>
      <c r="H161" s="44">
        <f>H160/H299</f>
        <v>0.1398053643484453</v>
      </c>
      <c r="I161" s="44">
        <f>I160/I299</f>
        <v>0.14258666840765163</v>
      </c>
      <c r="J161" s="43">
        <f>J160/J299</f>
        <v>0.14384793218597483</v>
      </c>
      <c r="K161" s="19"/>
      <c r="L161" s="19"/>
      <c r="M161" s="188">
        <f>M160/M299</f>
        <v>0.14853571049802397</v>
      </c>
      <c r="N161" s="211">
        <f>N160/N299</f>
        <v>0.14611480761314005</v>
      </c>
      <c r="Q161" s="7"/>
    </row>
    <row r="162" spans="1:17" ht="10.5">
      <c r="A162" s="6" t="s">
        <v>87</v>
      </c>
      <c r="C162" s="7" t="s">
        <v>24</v>
      </c>
      <c r="G162" s="26">
        <f>F160+G160</f>
        <v>4449</v>
      </c>
      <c r="H162" s="26">
        <f>F160+G160+H160</f>
        <v>6216</v>
      </c>
      <c r="I162" s="26">
        <f>F160+G160+H160+I160</f>
        <v>8400</v>
      </c>
      <c r="K162" s="19"/>
      <c r="L162" s="19"/>
      <c r="Q162" s="7"/>
    </row>
    <row r="163" spans="11:17" ht="10.5">
      <c r="K163" s="19"/>
      <c r="L163" s="19"/>
      <c r="Q163" s="7"/>
    </row>
    <row r="164" spans="1:17" ht="10.5">
      <c r="A164" s="6" t="s">
        <v>86</v>
      </c>
      <c r="B164" s="7" t="s">
        <v>88</v>
      </c>
      <c r="C164" s="21" t="s">
        <v>107</v>
      </c>
      <c r="D164" s="8" t="s">
        <v>22</v>
      </c>
      <c r="E164" s="8">
        <v>2</v>
      </c>
      <c r="F164" s="9">
        <v>74</v>
      </c>
      <c r="G164" s="26">
        <v>74</v>
      </c>
      <c r="H164" s="26">
        <v>67</v>
      </c>
      <c r="I164" s="26">
        <v>68</v>
      </c>
      <c r="J164" s="38">
        <f aca="true" t="shared" si="35" ref="J164:J174">F164+G164+H164+I164</f>
        <v>283</v>
      </c>
      <c r="K164" s="10">
        <v>4416</v>
      </c>
      <c r="L164" s="10">
        <v>4416</v>
      </c>
      <c r="M164" s="185">
        <f aca="true" t="shared" si="36" ref="M164:M174">$K164*($F164+$G164)</f>
        <v>653568</v>
      </c>
      <c r="N164" s="118">
        <f aca="true" t="shared" si="37" ref="N164:N174">M164+(H164+I164)*L164</f>
        <v>1249728</v>
      </c>
      <c r="O164" s="105">
        <f aca="true" t="shared" si="38" ref="O164:O174">IF(K164&gt;prisgrense,(F164+G164)*prisgrense,(F164+G164)*K164)</f>
        <v>653568</v>
      </c>
      <c r="P164" s="10">
        <f aca="true" t="shared" si="39" ref="P164:P174">O164+IF(L164&gt;prisgrense,(H164+I164)*prisgrense,(H164+I164)*L164)</f>
        <v>1249728</v>
      </c>
      <c r="Q164" s="7"/>
    </row>
    <row r="165" spans="1:17" ht="10.5">
      <c r="A165" s="6" t="s">
        <v>86</v>
      </c>
      <c r="B165" s="7" t="s">
        <v>88</v>
      </c>
      <c r="C165" s="21" t="s">
        <v>85</v>
      </c>
      <c r="D165" s="8" t="s">
        <v>22</v>
      </c>
      <c r="E165" s="8">
        <v>2</v>
      </c>
      <c r="F165" s="9">
        <v>46</v>
      </c>
      <c r="G165" s="26">
        <v>15</v>
      </c>
      <c r="H165" s="26">
        <v>44</v>
      </c>
      <c r="I165" s="26">
        <v>32</v>
      </c>
      <c r="J165" s="38">
        <f t="shared" si="35"/>
        <v>137</v>
      </c>
      <c r="K165" s="10">
        <v>4416</v>
      </c>
      <c r="L165" s="10">
        <v>4416</v>
      </c>
      <c r="M165" s="185">
        <f t="shared" si="36"/>
        <v>269376</v>
      </c>
      <c r="N165" s="118">
        <f t="shared" si="37"/>
        <v>604992</v>
      </c>
      <c r="O165" s="105">
        <f t="shared" si="38"/>
        <v>269376</v>
      </c>
      <c r="P165" s="10">
        <f t="shared" si="39"/>
        <v>604992</v>
      </c>
      <c r="Q165" s="7"/>
    </row>
    <row r="166" spans="1:17" ht="10.5">
      <c r="A166" s="6" t="s">
        <v>86</v>
      </c>
      <c r="B166" s="7" t="s">
        <v>88</v>
      </c>
      <c r="C166" s="21" t="s">
        <v>152</v>
      </c>
      <c r="D166" s="8" t="s">
        <v>22</v>
      </c>
      <c r="E166" s="8">
        <v>2</v>
      </c>
      <c r="F166" s="11">
        <v>51</v>
      </c>
      <c r="G166" s="26">
        <v>35</v>
      </c>
      <c r="H166" s="26">
        <v>25</v>
      </c>
      <c r="I166" s="26">
        <v>12</v>
      </c>
      <c r="J166" s="38">
        <f t="shared" si="35"/>
        <v>123</v>
      </c>
      <c r="K166" s="10">
        <v>4936</v>
      </c>
      <c r="L166" s="10">
        <v>4936</v>
      </c>
      <c r="M166" s="185">
        <f t="shared" si="36"/>
        <v>424496</v>
      </c>
      <c r="N166" s="118">
        <f t="shared" si="37"/>
        <v>607128</v>
      </c>
      <c r="O166" s="105">
        <f t="shared" si="38"/>
        <v>379776</v>
      </c>
      <c r="P166" s="10">
        <f t="shared" si="39"/>
        <v>543168</v>
      </c>
      <c r="Q166" s="7"/>
    </row>
    <row r="167" spans="1:17" ht="10.5">
      <c r="A167" s="6" t="s">
        <v>86</v>
      </c>
      <c r="B167" s="7" t="s">
        <v>88</v>
      </c>
      <c r="C167" s="21" t="s">
        <v>143</v>
      </c>
      <c r="D167" s="8" t="s">
        <v>22</v>
      </c>
      <c r="E167" s="8">
        <v>2</v>
      </c>
      <c r="F167" s="11">
        <v>31</v>
      </c>
      <c r="G167" s="26">
        <v>16</v>
      </c>
      <c r="H167" s="26">
        <v>25</v>
      </c>
      <c r="I167" s="26">
        <v>33</v>
      </c>
      <c r="J167" s="38">
        <f t="shared" si="35"/>
        <v>105</v>
      </c>
      <c r="K167" s="10">
        <v>4936</v>
      </c>
      <c r="L167" s="10">
        <v>4936</v>
      </c>
      <c r="M167" s="185">
        <f t="shared" si="36"/>
        <v>231992</v>
      </c>
      <c r="N167" s="118">
        <f t="shared" si="37"/>
        <v>518280</v>
      </c>
      <c r="O167" s="105">
        <f t="shared" si="38"/>
        <v>207552</v>
      </c>
      <c r="P167" s="10">
        <f t="shared" si="39"/>
        <v>463680</v>
      </c>
      <c r="Q167" s="7"/>
    </row>
    <row r="168" spans="1:17" ht="10.5">
      <c r="A168" s="6" t="s">
        <v>86</v>
      </c>
      <c r="B168" s="7" t="s">
        <v>88</v>
      </c>
      <c r="C168" s="21" t="s">
        <v>151</v>
      </c>
      <c r="D168" s="8" t="s">
        <v>22</v>
      </c>
      <c r="E168" s="8">
        <v>2</v>
      </c>
      <c r="F168" s="11">
        <v>21</v>
      </c>
      <c r="G168" s="26">
        <v>20</v>
      </c>
      <c r="H168" s="26">
        <v>23</v>
      </c>
      <c r="I168" s="26">
        <v>32</v>
      </c>
      <c r="J168" s="38">
        <f t="shared" si="35"/>
        <v>96</v>
      </c>
      <c r="K168" s="10">
        <v>4936</v>
      </c>
      <c r="L168" s="10">
        <v>4936</v>
      </c>
      <c r="M168" s="185">
        <f t="shared" si="36"/>
        <v>202376</v>
      </c>
      <c r="N168" s="118">
        <f t="shared" si="37"/>
        <v>473856</v>
      </c>
      <c r="O168" s="105">
        <f t="shared" si="38"/>
        <v>181056</v>
      </c>
      <c r="P168" s="10">
        <f t="shared" si="39"/>
        <v>423936</v>
      </c>
      <c r="Q168" s="7"/>
    </row>
    <row r="169" spans="1:17" ht="10.5">
      <c r="A169" s="6" t="s">
        <v>86</v>
      </c>
      <c r="B169" s="7" t="s">
        <v>88</v>
      </c>
      <c r="C169" s="21" t="s">
        <v>84</v>
      </c>
      <c r="D169" s="8" t="s">
        <v>20</v>
      </c>
      <c r="E169" s="8">
        <v>1</v>
      </c>
      <c r="F169" s="9">
        <v>11</v>
      </c>
      <c r="G169" s="26">
        <v>24</v>
      </c>
      <c r="H169" s="26">
        <v>21</v>
      </c>
      <c r="I169" s="26">
        <v>12</v>
      </c>
      <c r="J169" s="38">
        <f t="shared" si="35"/>
        <v>68</v>
      </c>
      <c r="K169" s="10">
        <v>4416</v>
      </c>
      <c r="L169" s="10">
        <v>4416</v>
      </c>
      <c r="M169" s="185">
        <f t="shared" si="36"/>
        <v>154560</v>
      </c>
      <c r="N169" s="118">
        <f t="shared" si="37"/>
        <v>300288</v>
      </c>
      <c r="O169" s="105">
        <f t="shared" si="38"/>
        <v>154560</v>
      </c>
      <c r="P169" s="10">
        <f t="shared" si="39"/>
        <v>300288</v>
      </c>
      <c r="Q169" s="7"/>
    </row>
    <row r="170" spans="1:17" ht="10.5">
      <c r="A170" s="6" t="s">
        <v>86</v>
      </c>
      <c r="B170" s="7" t="s">
        <v>88</v>
      </c>
      <c r="C170" s="21" t="s">
        <v>97</v>
      </c>
      <c r="D170" s="8" t="s">
        <v>22</v>
      </c>
      <c r="E170" s="8">
        <v>2</v>
      </c>
      <c r="F170" s="9">
        <v>10</v>
      </c>
      <c r="G170" s="26">
        <v>6</v>
      </c>
      <c r="H170" s="26">
        <v>10</v>
      </c>
      <c r="I170" s="26">
        <v>2</v>
      </c>
      <c r="J170" s="38">
        <f t="shared" si="35"/>
        <v>28</v>
      </c>
      <c r="K170" s="10">
        <v>4416</v>
      </c>
      <c r="L170" s="10">
        <v>4416</v>
      </c>
      <c r="M170" s="185">
        <f t="shared" si="36"/>
        <v>70656</v>
      </c>
      <c r="N170" s="118">
        <f t="shared" si="37"/>
        <v>123648</v>
      </c>
      <c r="O170" s="105">
        <f t="shared" si="38"/>
        <v>70656</v>
      </c>
      <c r="P170" s="10">
        <f t="shared" si="39"/>
        <v>123648</v>
      </c>
      <c r="Q170" s="7"/>
    </row>
    <row r="171" spans="1:17" ht="10.5">
      <c r="A171" s="6" t="s">
        <v>86</v>
      </c>
      <c r="B171" s="7" t="s">
        <v>88</v>
      </c>
      <c r="C171" s="21" t="s">
        <v>142</v>
      </c>
      <c r="D171" s="8" t="s">
        <v>20</v>
      </c>
      <c r="E171" s="8">
        <v>1</v>
      </c>
      <c r="F171" s="11">
        <v>3</v>
      </c>
      <c r="G171" s="26">
        <v>1</v>
      </c>
      <c r="H171" s="26">
        <v>2</v>
      </c>
      <c r="I171" s="26">
        <v>16</v>
      </c>
      <c r="J171" s="38">
        <f t="shared" si="35"/>
        <v>22</v>
      </c>
      <c r="K171" s="10">
        <v>4879</v>
      </c>
      <c r="L171" s="10">
        <v>4879</v>
      </c>
      <c r="M171" s="185">
        <f t="shared" si="36"/>
        <v>19516</v>
      </c>
      <c r="N171" s="118">
        <f t="shared" si="37"/>
        <v>107338</v>
      </c>
      <c r="O171" s="105">
        <f t="shared" si="38"/>
        <v>17664</v>
      </c>
      <c r="P171" s="10">
        <f t="shared" si="39"/>
        <v>97152</v>
      </c>
      <c r="Q171" s="7"/>
    </row>
    <row r="172" spans="1:17" ht="10.5">
      <c r="A172" s="6" t="s">
        <v>86</v>
      </c>
      <c r="B172" s="7" t="s">
        <v>88</v>
      </c>
      <c r="C172" s="21" t="s">
        <v>98</v>
      </c>
      <c r="D172" s="8" t="s">
        <v>21</v>
      </c>
      <c r="E172" s="8">
        <v>2</v>
      </c>
      <c r="F172" s="9">
        <v>8</v>
      </c>
      <c r="G172" s="26">
        <v>5</v>
      </c>
      <c r="H172" s="26">
        <v>4</v>
      </c>
      <c r="I172" s="26">
        <v>5</v>
      </c>
      <c r="J172" s="38">
        <f t="shared" si="35"/>
        <v>22</v>
      </c>
      <c r="K172" s="10">
        <v>4416</v>
      </c>
      <c r="L172" s="10">
        <v>4416</v>
      </c>
      <c r="M172" s="185">
        <f t="shared" si="36"/>
        <v>57408</v>
      </c>
      <c r="N172" s="118">
        <f t="shared" si="37"/>
        <v>97152</v>
      </c>
      <c r="O172" s="105">
        <f t="shared" si="38"/>
        <v>57408</v>
      </c>
      <c r="P172" s="10">
        <f t="shared" si="39"/>
        <v>97152</v>
      </c>
      <c r="Q172" s="7"/>
    </row>
    <row r="173" spans="1:17" ht="10.5">
      <c r="A173" s="6" t="s">
        <v>86</v>
      </c>
      <c r="B173" s="7" t="s">
        <v>88</v>
      </c>
      <c r="C173" s="21" t="s">
        <v>150</v>
      </c>
      <c r="D173" s="8" t="s">
        <v>21</v>
      </c>
      <c r="E173" s="8">
        <v>2</v>
      </c>
      <c r="F173" s="11">
        <v>11</v>
      </c>
      <c r="G173" s="26">
        <v>1</v>
      </c>
      <c r="H173" s="26">
        <v>3</v>
      </c>
      <c r="I173" s="26">
        <v>2</v>
      </c>
      <c r="J173" s="38">
        <f t="shared" si="35"/>
        <v>17</v>
      </c>
      <c r="K173" s="10">
        <v>4936</v>
      </c>
      <c r="L173" s="10">
        <v>4936</v>
      </c>
      <c r="M173" s="185">
        <f t="shared" si="36"/>
        <v>59232</v>
      </c>
      <c r="N173" s="118">
        <f t="shared" si="37"/>
        <v>83912</v>
      </c>
      <c r="O173" s="105">
        <f t="shared" si="38"/>
        <v>52992</v>
      </c>
      <c r="P173" s="10">
        <f t="shared" si="39"/>
        <v>75072</v>
      </c>
      <c r="Q173" s="7"/>
    </row>
    <row r="174" spans="1:17" ht="11.25" thickBot="1">
      <c r="A174" s="6" t="s">
        <v>86</v>
      </c>
      <c r="B174" s="7" t="s">
        <v>88</v>
      </c>
      <c r="C174" s="21" t="s">
        <v>226</v>
      </c>
      <c r="D174" s="8" t="s">
        <v>20</v>
      </c>
      <c r="E174" s="8">
        <v>1</v>
      </c>
      <c r="F174" s="9">
        <v>6</v>
      </c>
      <c r="G174" s="26">
        <v>2</v>
      </c>
      <c r="J174" s="38">
        <f t="shared" si="35"/>
        <v>8</v>
      </c>
      <c r="K174" s="10">
        <v>4240</v>
      </c>
      <c r="L174" s="10">
        <v>4240</v>
      </c>
      <c r="M174" s="185">
        <f t="shared" si="36"/>
        <v>33920</v>
      </c>
      <c r="N174" s="118">
        <f t="shared" si="37"/>
        <v>33920</v>
      </c>
      <c r="O174" s="105">
        <f t="shared" si="38"/>
        <v>33920</v>
      </c>
      <c r="P174" s="10">
        <f t="shared" si="39"/>
        <v>33920</v>
      </c>
      <c r="Q174" s="7"/>
    </row>
    <row r="175" spans="1:17" ht="10.5">
      <c r="A175" s="12" t="s">
        <v>86</v>
      </c>
      <c r="B175" s="13"/>
      <c r="C175" s="13" t="s">
        <v>83</v>
      </c>
      <c r="D175" s="14"/>
      <c r="E175" s="14"/>
      <c r="F175" s="15">
        <f>SUM(F164:F174)</f>
        <v>272</v>
      </c>
      <c r="G175" s="15">
        <f>SUM(G164:G174)</f>
        <v>199</v>
      </c>
      <c r="H175" s="30">
        <f>SUM(H164:H174)</f>
        <v>224</v>
      </c>
      <c r="I175" s="30">
        <f>SUM(I164:I174)</f>
        <v>214</v>
      </c>
      <c r="J175" s="39">
        <f>SUM(J164:J174)</f>
        <v>909</v>
      </c>
      <c r="K175" s="81"/>
      <c r="L175" s="81"/>
      <c r="M175" s="180">
        <f>SUM(M164:M174)</f>
        <v>2177100</v>
      </c>
      <c r="N175" s="212">
        <f>SUM(N164:N174)</f>
        <v>4200242</v>
      </c>
      <c r="O175" s="119">
        <f>SUM(O164:O174)</f>
        <v>2078528</v>
      </c>
      <c r="P175" s="16">
        <f>SUM(P164:P174)</f>
        <v>4012736</v>
      </c>
      <c r="Q175" s="7"/>
    </row>
    <row r="176" spans="1:17" ht="10.5">
      <c r="A176" s="22" t="s">
        <v>86</v>
      </c>
      <c r="B176" s="23"/>
      <c r="C176" s="23" t="s">
        <v>23</v>
      </c>
      <c r="D176" s="24"/>
      <c r="E176" s="24"/>
      <c r="F176" s="42">
        <f>F175/F299</f>
        <v>0.016532944322878676</v>
      </c>
      <c r="G176" s="42">
        <f>G175/G299</f>
        <v>0.014227496961464216</v>
      </c>
      <c r="H176" s="42">
        <f>H175/H299</f>
        <v>0.017722921117176993</v>
      </c>
      <c r="I176" s="44">
        <f>I175/I299</f>
        <v>0.013971404321995168</v>
      </c>
      <c r="J176" s="43">
        <f>J175/J299</f>
        <v>0.015566401232982276</v>
      </c>
      <c r="K176" s="19"/>
      <c r="L176" s="19"/>
      <c r="M176" s="188">
        <f>M175/M299</f>
        <v>0.015114392811294642</v>
      </c>
      <c r="N176" s="211">
        <f>N175/N299</f>
        <v>0.015137630117714379</v>
      </c>
      <c r="Q176" s="7"/>
    </row>
    <row r="177" spans="1:17" ht="10.5">
      <c r="A177" s="6" t="s">
        <v>86</v>
      </c>
      <c r="C177" s="7" t="s">
        <v>24</v>
      </c>
      <c r="G177" s="26">
        <f>F175+G175</f>
        <v>471</v>
      </c>
      <c r="H177" s="26">
        <f>F175+G175+H175</f>
        <v>695</v>
      </c>
      <c r="I177" s="26">
        <f>F175+G175+H175+I175</f>
        <v>909</v>
      </c>
      <c r="K177" s="19"/>
      <c r="L177" s="19"/>
      <c r="Q177" s="7"/>
    </row>
    <row r="178" spans="11:17" ht="10.5">
      <c r="K178" s="19"/>
      <c r="L178" s="19"/>
      <c r="Q178" s="23"/>
    </row>
    <row r="179" spans="1:17" ht="10.5">
      <c r="A179" s="6" t="s">
        <v>46</v>
      </c>
      <c r="B179" s="7" t="s">
        <v>46</v>
      </c>
      <c r="C179" s="116" t="s">
        <v>198</v>
      </c>
      <c r="D179" s="117" t="s">
        <v>21</v>
      </c>
      <c r="E179" s="117">
        <v>2</v>
      </c>
      <c r="F179" s="9">
        <v>555</v>
      </c>
      <c r="G179" s="26">
        <v>377</v>
      </c>
      <c r="H179" s="21">
        <v>352</v>
      </c>
      <c r="I179" s="21">
        <v>632</v>
      </c>
      <c r="J179" s="38">
        <f aca="true" t="shared" si="40" ref="J179:J203">F179+G179+H179+I179</f>
        <v>1916</v>
      </c>
      <c r="K179" s="10">
        <v>5616</v>
      </c>
      <c r="L179" s="10">
        <v>5616</v>
      </c>
      <c r="M179" s="185">
        <f aca="true" t="shared" si="41" ref="M179:M203">$K179*($F179+$G179)</f>
        <v>5234112</v>
      </c>
      <c r="N179" s="118">
        <f aca="true" t="shared" si="42" ref="N179:N203">M179+(H179+I179)*L179</f>
        <v>10760256</v>
      </c>
      <c r="O179" s="105">
        <f aca="true" t="shared" si="43" ref="O179:O203">IF(K179&gt;prisgrense,(F179+G179)*prisgrense,(F179+G179)*K179)</f>
        <v>4115712</v>
      </c>
      <c r="P179" s="10">
        <f aca="true" t="shared" si="44" ref="P179:P203">O179+IF(L179&gt;prisgrense,(H179+I179)*prisgrense,(H179+I179)*L179)</f>
        <v>8461056</v>
      </c>
      <c r="Q179" s="7"/>
    </row>
    <row r="180" spans="1:17" ht="10.5">
      <c r="A180" s="6" t="s">
        <v>46</v>
      </c>
      <c r="B180" s="7" t="s">
        <v>46</v>
      </c>
      <c r="C180" s="116" t="s">
        <v>197</v>
      </c>
      <c r="D180" s="117" t="s">
        <v>20</v>
      </c>
      <c r="E180" s="117">
        <v>1</v>
      </c>
      <c r="F180" s="9">
        <v>413</v>
      </c>
      <c r="G180" s="26">
        <v>397</v>
      </c>
      <c r="H180" s="21">
        <v>426</v>
      </c>
      <c r="I180" s="21">
        <v>588</v>
      </c>
      <c r="J180" s="38">
        <f t="shared" si="40"/>
        <v>1824</v>
      </c>
      <c r="K180" s="10">
        <v>5136</v>
      </c>
      <c r="L180" s="10">
        <v>5136</v>
      </c>
      <c r="M180" s="185">
        <f t="shared" si="41"/>
        <v>4160160</v>
      </c>
      <c r="N180" s="118">
        <f t="shared" si="42"/>
        <v>9368064</v>
      </c>
      <c r="O180" s="105">
        <f t="shared" si="43"/>
        <v>3576960</v>
      </c>
      <c r="P180" s="10">
        <f t="shared" si="44"/>
        <v>8054784</v>
      </c>
      <c r="Q180" s="7"/>
    </row>
    <row r="181" spans="1:17" ht="10.5">
      <c r="A181" s="6" t="s">
        <v>46</v>
      </c>
      <c r="B181" s="7" t="s">
        <v>46</v>
      </c>
      <c r="C181" s="116" t="s">
        <v>280</v>
      </c>
      <c r="D181" s="117" t="s">
        <v>21</v>
      </c>
      <c r="E181" s="117">
        <v>2</v>
      </c>
      <c r="F181" s="9">
        <v>439</v>
      </c>
      <c r="G181" s="26">
        <v>323</v>
      </c>
      <c r="H181" s="21">
        <v>421</v>
      </c>
      <c r="I181" s="21">
        <v>573</v>
      </c>
      <c r="J181" s="38">
        <f t="shared" si="40"/>
        <v>1756</v>
      </c>
      <c r="K181" s="10">
        <v>4776</v>
      </c>
      <c r="L181" s="10">
        <v>4776</v>
      </c>
      <c r="M181" s="185">
        <f t="shared" si="41"/>
        <v>3639312</v>
      </c>
      <c r="N181" s="118">
        <f t="shared" si="42"/>
        <v>8386656</v>
      </c>
      <c r="O181" s="105">
        <f t="shared" si="43"/>
        <v>3364992</v>
      </c>
      <c r="P181" s="10">
        <f t="shared" si="44"/>
        <v>7754496</v>
      </c>
      <c r="Q181" s="7"/>
    </row>
    <row r="182" spans="1:17" ht="10.5">
      <c r="A182" s="6" t="s">
        <v>46</v>
      </c>
      <c r="B182" s="7" t="s">
        <v>46</v>
      </c>
      <c r="C182" s="116" t="s">
        <v>246</v>
      </c>
      <c r="D182" s="117" t="s">
        <v>21</v>
      </c>
      <c r="E182" s="117">
        <v>2</v>
      </c>
      <c r="F182" s="9">
        <v>419</v>
      </c>
      <c r="G182" s="26">
        <v>328</v>
      </c>
      <c r="H182" s="21">
        <v>317</v>
      </c>
      <c r="I182" s="21">
        <v>307</v>
      </c>
      <c r="J182" s="38">
        <f t="shared" si="40"/>
        <v>1371</v>
      </c>
      <c r="K182" s="10">
        <v>4354</v>
      </c>
      <c r="L182" s="10">
        <v>4354</v>
      </c>
      <c r="M182" s="185">
        <f t="shared" si="41"/>
        <v>3252438</v>
      </c>
      <c r="N182" s="118">
        <f t="shared" si="42"/>
        <v>5969334</v>
      </c>
      <c r="O182" s="105">
        <f t="shared" si="43"/>
        <v>3252438</v>
      </c>
      <c r="P182" s="10">
        <f t="shared" si="44"/>
        <v>5969334</v>
      </c>
      <c r="Q182" s="7"/>
    </row>
    <row r="183" spans="1:17" ht="10.5">
      <c r="A183" s="6" t="s">
        <v>46</v>
      </c>
      <c r="B183" s="7" t="s">
        <v>46</v>
      </c>
      <c r="C183" s="7" t="s">
        <v>218</v>
      </c>
      <c r="D183" s="8" t="s">
        <v>20</v>
      </c>
      <c r="E183" s="8">
        <v>1</v>
      </c>
      <c r="F183" s="9">
        <v>319</v>
      </c>
      <c r="G183" s="26">
        <v>346</v>
      </c>
      <c r="H183" s="21">
        <v>277</v>
      </c>
      <c r="I183" s="21">
        <v>338</v>
      </c>
      <c r="J183" s="38">
        <f t="shared" si="40"/>
        <v>1280</v>
      </c>
      <c r="K183" s="10">
        <v>4677</v>
      </c>
      <c r="L183" s="10">
        <v>4677</v>
      </c>
      <c r="M183" s="185">
        <f t="shared" si="41"/>
        <v>3110205</v>
      </c>
      <c r="N183" s="118">
        <f t="shared" si="42"/>
        <v>5986560</v>
      </c>
      <c r="O183" s="105">
        <f t="shared" si="43"/>
        <v>2936640</v>
      </c>
      <c r="P183" s="10">
        <f t="shared" si="44"/>
        <v>5652480</v>
      </c>
      <c r="Q183" s="23"/>
    </row>
    <row r="184" spans="1:17" ht="10.5">
      <c r="A184" s="6" t="s">
        <v>46</v>
      </c>
      <c r="B184" s="7" t="s">
        <v>46</v>
      </c>
      <c r="C184" s="7" t="s">
        <v>196</v>
      </c>
      <c r="D184" s="8" t="s">
        <v>21</v>
      </c>
      <c r="E184" s="8">
        <v>2</v>
      </c>
      <c r="F184" s="9">
        <v>295</v>
      </c>
      <c r="G184" s="26">
        <v>211</v>
      </c>
      <c r="H184" s="21">
        <v>331</v>
      </c>
      <c r="I184" s="21">
        <v>363</v>
      </c>
      <c r="J184" s="38">
        <f t="shared" si="40"/>
        <v>1200</v>
      </c>
      <c r="K184" s="10">
        <v>4776</v>
      </c>
      <c r="L184" s="10">
        <v>4776</v>
      </c>
      <c r="M184" s="185">
        <f t="shared" si="41"/>
        <v>2416656</v>
      </c>
      <c r="N184" s="118">
        <f t="shared" si="42"/>
        <v>5731200</v>
      </c>
      <c r="O184" s="105">
        <f t="shared" si="43"/>
        <v>2234496</v>
      </c>
      <c r="P184" s="10">
        <f t="shared" si="44"/>
        <v>5299200</v>
      </c>
      <c r="Q184" s="7"/>
    </row>
    <row r="185" spans="1:17" ht="10.5">
      <c r="A185" s="6" t="s">
        <v>46</v>
      </c>
      <c r="B185" s="7" t="s">
        <v>46</v>
      </c>
      <c r="C185" s="116" t="s">
        <v>279</v>
      </c>
      <c r="D185" s="117" t="s">
        <v>20</v>
      </c>
      <c r="E185" s="117">
        <v>1</v>
      </c>
      <c r="F185" s="9">
        <v>265</v>
      </c>
      <c r="G185" s="26">
        <v>243</v>
      </c>
      <c r="H185" s="21">
        <v>262</v>
      </c>
      <c r="I185" s="21">
        <v>350</v>
      </c>
      <c r="J185" s="38">
        <f t="shared" si="40"/>
        <v>1120</v>
      </c>
      <c r="K185" s="10">
        <v>4776</v>
      </c>
      <c r="L185" s="10">
        <v>4776</v>
      </c>
      <c r="M185" s="185">
        <f t="shared" si="41"/>
        <v>2426208</v>
      </c>
      <c r="N185" s="118">
        <f t="shared" si="42"/>
        <v>5349120</v>
      </c>
      <c r="O185" s="105">
        <f t="shared" si="43"/>
        <v>2243328</v>
      </c>
      <c r="P185" s="10">
        <f t="shared" si="44"/>
        <v>4945920</v>
      </c>
      <c r="Q185" s="7"/>
    </row>
    <row r="186" spans="1:17" ht="10.5">
      <c r="A186" s="6" t="s">
        <v>46</v>
      </c>
      <c r="B186" s="7" t="s">
        <v>46</v>
      </c>
      <c r="C186" s="7" t="s">
        <v>217</v>
      </c>
      <c r="D186" s="8" t="s">
        <v>20</v>
      </c>
      <c r="E186" s="8">
        <v>1</v>
      </c>
      <c r="F186" s="9">
        <v>338</v>
      </c>
      <c r="G186" s="26">
        <v>282</v>
      </c>
      <c r="H186" s="21">
        <v>200</v>
      </c>
      <c r="I186" s="21">
        <v>264</v>
      </c>
      <c r="J186" s="38">
        <f t="shared" si="40"/>
        <v>1084</v>
      </c>
      <c r="K186" s="10">
        <v>4416</v>
      </c>
      <c r="L186" s="10">
        <v>4416</v>
      </c>
      <c r="M186" s="185">
        <f t="shared" si="41"/>
        <v>2737920</v>
      </c>
      <c r="N186" s="118">
        <f t="shared" si="42"/>
        <v>4786944</v>
      </c>
      <c r="O186" s="105">
        <f t="shared" si="43"/>
        <v>2737920</v>
      </c>
      <c r="P186" s="10">
        <f t="shared" si="44"/>
        <v>4786944</v>
      </c>
      <c r="Q186" s="23"/>
    </row>
    <row r="187" spans="1:17" ht="10.5">
      <c r="A187" s="6" t="s">
        <v>46</v>
      </c>
      <c r="B187" s="7" t="s">
        <v>46</v>
      </c>
      <c r="C187" s="116" t="s">
        <v>278</v>
      </c>
      <c r="D187" s="117" t="s">
        <v>20</v>
      </c>
      <c r="E187" s="117">
        <v>1</v>
      </c>
      <c r="F187" s="9">
        <v>250</v>
      </c>
      <c r="G187" s="26">
        <v>238</v>
      </c>
      <c r="H187" s="21">
        <v>253</v>
      </c>
      <c r="I187" s="21">
        <v>256</v>
      </c>
      <c r="J187" s="38">
        <f t="shared" si="40"/>
        <v>997</v>
      </c>
      <c r="K187" s="10">
        <v>5296</v>
      </c>
      <c r="L187" s="10">
        <v>5296</v>
      </c>
      <c r="M187" s="185">
        <f t="shared" si="41"/>
        <v>2584448</v>
      </c>
      <c r="N187" s="118">
        <f t="shared" si="42"/>
        <v>5280112</v>
      </c>
      <c r="O187" s="105">
        <f t="shared" si="43"/>
        <v>2155008</v>
      </c>
      <c r="P187" s="10">
        <f t="shared" si="44"/>
        <v>4402752</v>
      </c>
      <c r="Q187" s="7"/>
    </row>
    <row r="188" spans="1:17" ht="10.5">
      <c r="A188" s="6" t="s">
        <v>46</v>
      </c>
      <c r="B188" s="7" t="s">
        <v>46</v>
      </c>
      <c r="C188" s="116" t="s">
        <v>247</v>
      </c>
      <c r="D188" s="117" t="s">
        <v>20</v>
      </c>
      <c r="E188" s="117">
        <v>1</v>
      </c>
      <c r="F188" s="9">
        <v>166</v>
      </c>
      <c r="G188" s="26">
        <v>132</v>
      </c>
      <c r="H188" s="21">
        <v>88</v>
      </c>
      <c r="I188" s="21">
        <v>79</v>
      </c>
      <c r="J188" s="38">
        <f t="shared" si="40"/>
        <v>465</v>
      </c>
      <c r="K188" s="10">
        <v>4354</v>
      </c>
      <c r="L188" s="10">
        <v>4354</v>
      </c>
      <c r="M188" s="185">
        <f t="shared" si="41"/>
        <v>1297492</v>
      </c>
      <c r="N188" s="118">
        <f t="shared" si="42"/>
        <v>2024610</v>
      </c>
      <c r="O188" s="105">
        <f t="shared" si="43"/>
        <v>1297492</v>
      </c>
      <c r="P188" s="10">
        <f t="shared" si="44"/>
        <v>2024610</v>
      </c>
      <c r="Q188" s="7"/>
    </row>
    <row r="189" spans="1:17" ht="10.5">
      <c r="A189" s="6" t="s">
        <v>46</v>
      </c>
      <c r="B189" s="7" t="s">
        <v>46</v>
      </c>
      <c r="C189" s="116" t="s">
        <v>356</v>
      </c>
      <c r="D189" s="117" t="s">
        <v>20</v>
      </c>
      <c r="E189" s="117">
        <v>1</v>
      </c>
      <c r="G189" s="26">
        <v>111</v>
      </c>
      <c r="H189" s="21">
        <v>114</v>
      </c>
      <c r="I189" s="21">
        <v>144</v>
      </c>
      <c r="J189" s="38">
        <f t="shared" si="40"/>
        <v>369</v>
      </c>
      <c r="K189" s="10">
        <v>4776</v>
      </c>
      <c r="L189" s="10">
        <v>4776</v>
      </c>
      <c r="M189" s="185">
        <f t="shared" si="41"/>
        <v>530136</v>
      </c>
      <c r="N189" s="118">
        <f t="shared" si="42"/>
        <v>1762344</v>
      </c>
      <c r="O189" s="105">
        <f t="shared" si="43"/>
        <v>490176</v>
      </c>
      <c r="P189" s="10">
        <f t="shared" si="44"/>
        <v>1629504</v>
      </c>
      <c r="Q189" s="7"/>
    </row>
    <row r="190" spans="1:17" ht="10.5">
      <c r="A190" s="6" t="s">
        <v>46</v>
      </c>
      <c r="B190" s="7" t="s">
        <v>46</v>
      </c>
      <c r="C190" s="116" t="s">
        <v>248</v>
      </c>
      <c r="D190" s="117" t="s">
        <v>20</v>
      </c>
      <c r="E190" s="117">
        <v>1</v>
      </c>
      <c r="F190" s="9">
        <v>131</v>
      </c>
      <c r="G190" s="26">
        <v>94</v>
      </c>
      <c r="H190" s="21">
        <v>78</v>
      </c>
      <c r="I190" s="21">
        <v>57</v>
      </c>
      <c r="J190" s="38">
        <f t="shared" si="40"/>
        <v>360</v>
      </c>
      <c r="K190" s="10">
        <v>4354</v>
      </c>
      <c r="L190" s="10">
        <v>4354</v>
      </c>
      <c r="M190" s="185">
        <f t="shared" si="41"/>
        <v>979650</v>
      </c>
      <c r="N190" s="118">
        <f t="shared" si="42"/>
        <v>1567440</v>
      </c>
      <c r="O190" s="105">
        <f t="shared" si="43"/>
        <v>979650</v>
      </c>
      <c r="P190" s="10">
        <f t="shared" si="44"/>
        <v>1567440</v>
      </c>
      <c r="Q190" s="7"/>
    </row>
    <row r="191" spans="1:17" ht="10.5">
      <c r="A191" s="6" t="s">
        <v>46</v>
      </c>
      <c r="B191" s="7" t="s">
        <v>46</v>
      </c>
      <c r="C191" s="116" t="s">
        <v>249</v>
      </c>
      <c r="D191" s="117" t="s">
        <v>130</v>
      </c>
      <c r="E191" s="117">
        <v>2</v>
      </c>
      <c r="F191" s="9">
        <v>111</v>
      </c>
      <c r="G191" s="26">
        <v>73</v>
      </c>
      <c r="H191" s="21">
        <v>63</v>
      </c>
      <c r="I191" s="21">
        <v>49</v>
      </c>
      <c r="J191" s="38">
        <f t="shared" si="40"/>
        <v>296</v>
      </c>
      <c r="K191" s="10">
        <v>4354</v>
      </c>
      <c r="L191" s="10">
        <v>4354</v>
      </c>
      <c r="M191" s="185">
        <f t="shared" si="41"/>
        <v>801136</v>
      </c>
      <c r="N191" s="118">
        <f t="shared" si="42"/>
        <v>1288784</v>
      </c>
      <c r="O191" s="105">
        <f t="shared" si="43"/>
        <v>801136</v>
      </c>
      <c r="P191" s="10">
        <f t="shared" si="44"/>
        <v>1288784</v>
      </c>
      <c r="Q191" s="7"/>
    </row>
    <row r="192" spans="1:17" ht="10.5">
      <c r="A192" s="6" t="s">
        <v>46</v>
      </c>
      <c r="B192" s="7" t="s">
        <v>46</v>
      </c>
      <c r="C192" s="7" t="s">
        <v>253</v>
      </c>
      <c r="D192" s="8" t="s">
        <v>21</v>
      </c>
      <c r="E192" s="8">
        <v>2</v>
      </c>
      <c r="F192" s="9">
        <v>74</v>
      </c>
      <c r="G192" s="26">
        <v>73</v>
      </c>
      <c r="H192" s="21">
        <v>77</v>
      </c>
      <c r="I192" s="21">
        <v>62</v>
      </c>
      <c r="J192" s="38">
        <f t="shared" si="40"/>
        <v>286</v>
      </c>
      <c r="K192" s="10">
        <v>5241.94</v>
      </c>
      <c r="L192" s="10">
        <v>5241.94</v>
      </c>
      <c r="M192" s="185">
        <f t="shared" si="41"/>
        <v>770565.1799999999</v>
      </c>
      <c r="N192" s="118">
        <f t="shared" si="42"/>
        <v>1499194.8399999999</v>
      </c>
      <c r="O192" s="105">
        <f t="shared" si="43"/>
        <v>649152</v>
      </c>
      <c r="P192" s="10">
        <f t="shared" si="44"/>
        <v>1262976</v>
      </c>
      <c r="Q192" s="7"/>
    </row>
    <row r="193" spans="1:17" ht="10.5">
      <c r="A193" s="6" t="s">
        <v>46</v>
      </c>
      <c r="B193" s="7" t="s">
        <v>46</v>
      </c>
      <c r="C193" s="116" t="s">
        <v>277</v>
      </c>
      <c r="D193" s="117" t="s">
        <v>20</v>
      </c>
      <c r="E193" s="117">
        <v>1</v>
      </c>
      <c r="F193" s="9">
        <v>78</v>
      </c>
      <c r="G193" s="26">
        <v>65</v>
      </c>
      <c r="H193" s="21">
        <v>54</v>
      </c>
      <c r="I193" s="21">
        <v>77</v>
      </c>
      <c r="J193" s="38">
        <f t="shared" si="40"/>
        <v>274</v>
      </c>
      <c r="K193" s="10">
        <v>4816</v>
      </c>
      <c r="L193" s="10">
        <v>4816</v>
      </c>
      <c r="M193" s="185">
        <f t="shared" si="41"/>
        <v>688688</v>
      </c>
      <c r="N193" s="118">
        <f t="shared" si="42"/>
        <v>1319584</v>
      </c>
      <c r="O193" s="105">
        <f t="shared" si="43"/>
        <v>631488</v>
      </c>
      <c r="P193" s="10">
        <f t="shared" si="44"/>
        <v>1209984</v>
      </c>
      <c r="Q193" s="7"/>
    </row>
    <row r="194" spans="1:17" ht="10.5">
      <c r="A194" s="6" t="s">
        <v>46</v>
      </c>
      <c r="B194" s="7" t="s">
        <v>46</v>
      </c>
      <c r="C194" s="116" t="s">
        <v>199</v>
      </c>
      <c r="D194" s="117" t="s">
        <v>22</v>
      </c>
      <c r="E194" s="117">
        <v>2</v>
      </c>
      <c r="F194" s="9">
        <v>67</v>
      </c>
      <c r="G194" s="26">
        <v>59</v>
      </c>
      <c r="H194" s="21">
        <v>21</v>
      </c>
      <c r="I194" s="21">
        <v>65</v>
      </c>
      <c r="J194" s="38">
        <f t="shared" si="40"/>
        <v>212</v>
      </c>
      <c r="K194" s="10">
        <v>6016</v>
      </c>
      <c r="L194" s="10">
        <v>6016</v>
      </c>
      <c r="M194" s="185">
        <f t="shared" si="41"/>
        <v>758016</v>
      </c>
      <c r="N194" s="118">
        <f t="shared" si="42"/>
        <v>1275392</v>
      </c>
      <c r="O194" s="105">
        <f t="shared" si="43"/>
        <v>556416</v>
      </c>
      <c r="P194" s="10">
        <f t="shared" si="44"/>
        <v>936192</v>
      </c>
      <c r="Q194" s="7"/>
    </row>
    <row r="195" spans="1:17" ht="10.5">
      <c r="A195" s="6" t="s">
        <v>46</v>
      </c>
      <c r="B195" s="7" t="s">
        <v>46</v>
      </c>
      <c r="C195" s="116" t="s">
        <v>250</v>
      </c>
      <c r="D195" s="117" t="s">
        <v>21</v>
      </c>
      <c r="E195" s="117">
        <v>2</v>
      </c>
      <c r="F195" s="9">
        <v>74</v>
      </c>
      <c r="G195" s="26">
        <v>16</v>
      </c>
      <c r="H195" s="21">
        <v>40</v>
      </c>
      <c r="I195" s="21">
        <v>56</v>
      </c>
      <c r="J195" s="38">
        <f t="shared" si="40"/>
        <v>186</v>
      </c>
      <c r="K195" s="10">
        <v>4354</v>
      </c>
      <c r="L195" s="10">
        <v>4354</v>
      </c>
      <c r="M195" s="185">
        <f t="shared" si="41"/>
        <v>391860</v>
      </c>
      <c r="N195" s="118">
        <f t="shared" si="42"/>
        <v>809844</v>
      </c>
      <c r="O195" s="105">
        <f t="shared" si="43"/>
        <v>391860</v>
      </c>
      <c r="P195" s="10">
        <f t="shared" si="44"/>
        <v>809844</v>
      </c>
      <c r="Q195" s="7"/>
    </row>
    <row r="196" spans="1:17" ht="10.5">
      <c r="A196" s="6" t="s">
        <v>46</v>
      </c>
      <c r="B196" s="7" t="s">
        <v>46</v>
      </c>
      <c r="C196" s="116" t="s">
        <v>324</v>
      </c>
      <c r="D196" s="117" t="s">
        <v>130</v>
      </c>
      <c r="E196" s="117">
        <v>2</v>
      </c>
      <c r="F196" s="9">
        <v>30</v>
      </c>
      <c r="G196" s="26">
        <v>25</v>
      </c>
      <c r="H196" s="21">
        <v>26</v>
      </c>
      <c r="I196" s="21">
        <v>29</v>
      </c>
      <c r="J196" s="38">
        <f t="shared" si="40"/>
        <v>110</v>
      </c>
      <c r="K196" s="10">
        <v>5136</v>
      </c>
      <c r="L196" s="10">
        <v>5136</v>
      </c>
      <c r="M196" s="185">
        <f t="shared" si="41"/>
        <v>282480</v>
      </c>
      <c r="N196" s="118">
        <f t="shared" si="42"/>
        <v>564960</v>
      </c>
      <c r="O196" s="105">
        <f t="shared" si="43"/>
        <v>242880</v>
      </c>
      <c r="P196" s="10">
        <f t="shared" si="44"/>
        <v>485760</v>
      </c>
      <c r="Q196" s="7"/>
    </row>
    <row r="197" spans="1:17" ht="10.5">
      <c r="A197" s="6" t="s">
        <v>46</v>
      </c>
      <c r="B197" s="7" t="s">
        <v>46</v>
      </c>
      <c r="C197" s="116" t="s">
        <v>256</v>
      </c>
      <c r="D197" s="117" t="s">
        <v>20</v>
      </c>
      <c r="E197" s="117">
        <v>3</v>
      </c>
      <c r="F197" s="9">
        <v>30</v>
      </c>
      <c r="G197" s="26">
        <v>25</v>
      </c>
      <c r="H197" s="21">
        <v>20</v>
      </c>
      <c r="I197" s="21">
        <v>13</v>
      </c>
      <c r="J197" s="38">
        <f t="shared" si="40"/>
        <v>88</v>
      </c>
      <c r="K197" s="10">
        <v>2760</v>
      </c>
      <c r="L197" s="10">
        <v>2760</v>
      </c>
      <c r="M197" s="185">
        <f t="shared" si="41"/>
        <v>151800</v>
      </c>
      <c r="N197" s="118">
        <f t="shared" si="42"/>
        <v>242880</v>
      </c>
      <c r="O197" s="105">
        <f t="shared" si="43"/>
        <v>151800</v>
      </c>
      <c r="P197" s="10">
        <f t="shared" si="44"/>
        <v>242880</v>
      </c>
      <c r="Q197" s="23"/>
    </row>
    <row r="198" spans="1:17" ht="10.5">
      <c r="A198" s="6" t="s">
        <v>46</v>
      </c>
      <c r="B198" s="7" t="s">
        <v>46</v>
      </c>
      <c r="C198" s="7" t="s">
        <v>254</v>
      </c>
      <c r="D198" s="8" t="s">
        <v>22</v>
      </c>
      <c r="E198" s="8">
        <v>2</v>
      </c>
      <c r="F198" s="9">
        <v>70</v>
      </c>
      <c r="G198" s="26">
        <v>0</v>
      </c>
      <c r="H198" s="21">
        <v>0</v>
      </c>
      <c r="I198" s="21">
        <v>0</v>
      </c>
      <c r="J198" s="38">
        <f t="shared" si="40"/>
        <v>70</v>
      </c>
      <c r="K198" s="10">
        <v>5081</v>
      </c>
      <c r="L198" s="10">
        <v>5081</v>
      </c>
      <c r="M198" s="185">
        <f t="shared" si="41"/>
        <v>355670</v>
      </c>
      <c r="N198" s="118">
        <f t="shared" si="42"/>
        <v>355670</v>
      </c>
      <c r="O198" s="105">
        <f t="shared" si="43"/>
        <v>309120</v>
      </c>
      <c r="P198" s="10">
        <f t="shared" si="44"/>
        <v>309120</v>
      </c>
      <c r="Q198" s="23" t="s">
        <v>281</v>
      </c>
    </row>
    <row r="199" spans="1:17" ht="10.5">
      <c r="A199" s="6" t="s">
        <v>46</v>
      </c>
      <c r="B199" s="7" t="s">
        <v>46</v>
      </c>
      <c r="C199" s="116" t="s">
        <v>252</v>
      </c>
      <c r="D199" s="117" t="s">
        <v>21</v>
      </c>
      <c r="E199" s="117">
        <v>2</v>
      </c>
      <c r="F199" s="9">
        <v>6</v>
      </c>
      <c r="G199" s="26">
        <v>19</v>
      </c>
      <c r="H199" s="21">
        <v>16</v>
      </c>
      <c r="I199" s="21">
        <v>25</v>
      </c>
      <c r="J199" s="38">
        <f t="shared" si="40"/>
        <v>66</v>
      </c>
      <c r="K199" s="10">
        <v>4354</v>
      </c>
      <c r="L199" s="10">
        <v>4354</v>
      </c>
      <c r="M199" s="185">
        <f t="shared" si="41"/>
        <v>108850</v>
      </c>
      <c r="N199" s="118">
        <f t="shared" si="42"/>
        <v>287364</v>
      </c>
      <c r="O199" s="105">
        <f t="shared" si="43"/>
        <v>108850</v>
      </c>
      <c r="P199" s="10">
        <f t="shared" si="44"/>
        <v>287364</v>
      </c>
      <c r="Q199" s="7"/>
    </row>
    <row r="200" spans="1:17" ht="10.5">
      <c r="A200" s="6" t="s">
        <v>46</v>
      </c>
      <c r="B200" s="7" t="s">
        <v>46</v>
      </c>
      <c r="C200" s="7" t="s">
        <v>219</v>
      </c>
      <c r="D200" s="8" t="s">
        <v>20</v>
      </c>
      <c r="E200" s="8">
        <v>1</v>
      </c>
      <c r="F200" s="9">
        <v>20</v>
      </c>
      <c r="G200" s="26">
        <v>0</v>
      </c>
      <c r="H200" s="21">
        <v>0</v>
      </c>
      <c r="I200" s="21">
        <v>0</v>
      </c>
      <c r="J200" s="38">
        <f t="shared" si="40"/>
        <v>20</v>
      </c>
      <c r="K200" s="10">
        <v>4677</v>
      </c>
      <c r="L200" s="10">
        <v>4677</v>
      </c>
      <c r="M200" s="185">
        <f t="shared" si="41"/>
        <v>93540</v>
      </c>
      <c r="N200" s="118">
        <f t="shared" si="42"/>
        <v>93540</v>
      </c>
      <c r="O200" s="105">
        <f t="shared" si="43"/>
        <v>88320</v>
      </c>
      <c r="P200" s="10">
        <f t="shared" si="44"/>
        <v>88320</v>
      </c>
      <c r="Q200" s="7"/>
    </row>
    <row r="201" spans="1:17" ht="12.75">
      <c r="A201" s="6" t="s">
        <v>46</v>
      </c>
      <c r="B201" s="7" t="s">
        <v>46</v>
      </c>
      <c r="C201" s="7" t="s">
        <v>47</v>
      </c>
      <c r="D201" s="8" t="s">
        <v>48</v>
      </c>
      <c r="E201" s="8">
        <v>3</v>
      </c>
      <c r="F201" s="9">
        <v>6</v>
      </c>
      <c r="G201" s="26">
        <v>2</v>
      </c>
      <c r="H201" s="21">
        <v>5</v>
      </c>
      <c r="I201" s="160">
        <v>2</v>
      </c>
      <c r="J201" s="38">
        <f t="shared" si="40"/>
        <v>15</v>
      </c>
      <c r="K201" s="10">
        <v>2790</v>
      </c>
      <c r="L201" s="10">
        <v>2790</v>
      </c>
      <c r="M201" s="185">
        <f t="shared" si="41"/>
        <v>22320</v>
      </c>
      <c r="N201" s="118">
        <f t="shared" si="42"/>
        <v>41850</v>
      </c>
      <c r="O201" s="105">
        <f t="shared" si="43"/>
        <v>22320</v>
      </c>
      <c r="P201" s="10">
        <f t="shared" si="44"/>
        <v>41850</v>
      </c>
      <c r="Q201" s="7"/>
    </row>
    <row r="202" spans="1:17" ht="10.5">
      <c r="A202" s="6" t="s">
        <v>46</v>
      </c>
      <c r="B202" s="7" t="s">
        <v>46</v>
      </c>
      <c r="C202" s="7" t="s">
        <v>255</v>
      </c>
      <c r="D202" s="8" t="s">
        <v>21</v>
      </c>
      <c r="E202" s="8">
        <v>2</v>
      </c>
      <c r="F202" s="9">
        <v>6</v>
      </c>
      <c r="G202" s="26">
        <v>0</v>
      </c>
      <c r="H202" s="21">
        <v>0</v>
      </c>
      <c r="I202" s="21">
        <v>0</v>
      </c>
      <c r="J202" s="38">
        <f t="shared" si="40"/>
        <v>6</v>
      </c>
      <c r="K202" s="10">
        <v>4839</v>
      </c>
      <c r="L202" s="10">
        <v>4839</v>
      </c>
      <c r="M202" s="185">
        <f t="shared" si="41"/>
        <v>29034</v>
      </c>
      <c r="N202" s="118">
        <f t="shared" si="42"/>
        <v>29034</v>
      </c>
      <c r="O202" s="105">
        <f t="shared" si="43"/>
        <v>26496</v>
      </c>
      <c r="P202" s="10">
        <f t="shared" si="44"/>
        <v>26496</v>
      </c>
      <c r="Q202" s="23"/>
    </row>
    <row r="203" spans="1:17" ht="13.5" thickBot="1">
      <c r="A203" s="6" t="s">
        <v>46</v>
      </c>
      <c r="B203" s="7" t="s">
        <v>46</v>
      </c>
      <c r="C203" s="116" t="s">
        <v>251</v>
      </c>
      <c r="D203" s="117" t="s">
        <v>20</v>
      </c>
      <c r="E203" s="117">
        <v>1</v>
      </c>
      <c r="F203" s="9">
        <v>4</v>
      </c>
      <c r="G203" s="26">
        <v>1</v>
      </c>
      <c r="H203" s="21">
        <v>0</v>
      </c>
      <c r="I203" s="160">
        <v>0</v>
      </c>
      <c r="J203" s="38">
        <f t="shared" si="40"/>
        <v>5</v>
      </c>
      <c r="K203" s="10">
        <v>4354</v>
      </c>
      <c r="L203" s="10">
        <v>4354</v>
      </c>
      <c r="M203" s="185">
        <f t="shared" si="41"/>
        <v>21770</v>
      </c>
      <c r="N203" s="118">
        <f t="shared" si="42"/>
        <v>21770</v>
      </c>
      <c r="O203" s="105">
        <f t="shared" si="43"/>
        <v>21770</v>
      </c>
      <c r="P203" s="10">
        <f t="shared" si="44"/>
        <v>21770</v>
      </c>
      <c r="Q203" s="7"/>
    </row>
    <row r="204" spans="1:17" ht="10.5">
      <c r="A204" s="12" t="s">
        <v>46</v>
      </c>
      <c r="B204" s="13"/>
      <c r="C204" s="13" t="s">
        <v>49</v>
      </c>
      <c r="D204" s="14"/>
      <c r="E204" s="14"/>
      <c r="F204" s="15">
        <f>SUM(F179:F203)</f>
        <v>4166</v>
      </c>
      <c r="G204" s="15">
        <f>SUM(G179:G203)</f>
        <v>3440</v>
      </c>
      <c r="H204" s="15">
        <f>SUM(H179:H203)</f>
        <v>3441</v>
      </c>
      <c r="I204" s="15">
        <f>SUM(I179:I203)</f>
        <v>4329</v>
      </c>
      <c r="J204" s="39">
        <f>SUM(J179:J203)</f>
        <v>15376</v>
      </c>
      <c r="K204" s="81"/>
      <c r="L204" s="81"/>
      <c r="M204" s="180">
        <f>SUM(M179:M203)</f>
        <v>36844466.18</v>
      </c>
      <c r="N204" s="212">
        <f>SUM(N179:N203)</f>
        <v>74802506.84</v>
      </c>
      <c r="O204" s="119">
        <f>SUM(O179:O203)</f>
        <v>33386420</v>
      </c>
      <c r="P204" s="16">
        <f>SUM(P179:P203)</f>
        <v>67559860</v>
      </c>
      <c r="Q204" s="7"/>
    </row>
    <row r="205" spans="1:17" ht="10.5">
      <c r="A205" s="22" t="s">
        <v>46</v>
      </c>
      <c r="B205" s="23"/>
      <c r="C205" s="23" t="s">
        <v>23</v>
      </c>
      <c r="D205" s="24"/>
      <c r="E205" s="24"/>
      <c r="F205" s="42">
        <f>F204/F299</f>
        <v>0.25322149282761974</v>
      </c>
      <c r="G205" s="44">
        <f>G204/G299</f>
        <v>0.2459426610423965</v>
      </c>
      <c r="H205" s="44">
        <f>H204/H299</f>
        <v>0.27225255162591977</v>
      </c>
      <c r="I205" s="44">
        <f>I204/I299</f>
        <v>0.28262714630802377</v>
      </c>
      <c r="J205" s="43">
        <f>J204/J299</f>
        <v>0.2633102149156606</v>
      </c>
      <c r="K205" s="19"/>
      <c r="L205" s="19"/>
      <c r="M205" s="223">
        <f>M204/M299</f>
        <v>0.2557906089600756</v>
      </c>
      <c r="N205" s="211">
        <f>N204/N299</f>
        <v>0.2695874857738482</v>
      </c>
      <c r="Q205" s="7"/>
    </row>
    <row r="206" spans="1:17" ht="10.5">
      <c r="A206" s="6" t="s">
        <v>46</v>
      </c>
      <c r="C206" s="7" t="s">
        <v>24</v>
      </c>
      <c r="G206" s="26">
        <f>F204+G204</f>
        <v>7606</v>
      </c>
      <c r="H206" s="26">
        <f>F204+G204+H204</f>
        <v>11047</v>
      </c>
      <c r="I206" s="26">
        <f>F204+G204+H204+I204</f>
        <v>15376</v>
      </c>
      <c r="K206" s="19"/>
      <c r="L206" s="19"/>
      <c r="Q206" s="7"/>
    </row>
    <row r="207" spans="6:17" ht="10.5">
      <c r="F207" s="17"/>
      <c r="K207" s="19"/>
      <c r="L207" s="19"/>
      <c r="Q207" s="7"/>
    </row>
    <row r="208" spans="1:17" ht="10.5">
      <c r="A208" s="7" t="s">
        <v>50</v>
      </c>
      <c r="B208" s="7" t="s">
        <v>50</v>
      </c>
      <c r="C208" s="7" t="s">
        <v>348</v>
      </c>
      <c r="D208" s="8" t="s">
        <v>20</v>
      </c>
      <c r="E208" s="8">
        <v>1</v>
      </c>
      <c r="F208" s="9">
        <v>730</v>
      </c>
      <c r="G208" s="9">
        <v>774</v>
      </c>
      <c r="H208" s="9">
        <v>717</v>
      </c>
      <c r="I208" s="9">
        <v>1062</v>
      </c>
      <c r="J208" s="38">
        <f aca="true" t="shared" si="45" ref="J208:J232">F208+G208+H208+I208</f>
        <v>3283</v>
      </c>
      <c r="K208" s="10">
        <v>5136</v>
      </c>
      <c r="L208" s="10">
        <v>5136</v>
      </c>
      <c r="M208" s="185">
        <f aca="true" t="shared" si="46" ref="M208:M232">$K208*($F208+$G208)</f>
        <v>7724544</v>
      </c>
      <c r="N208" s="118">
        <f aca="true" t="shared" si="47" ref="N208:N232">M208+(H208+I208)*L208</f>
        <v>16861488</v>
      </c>
      <c r="O208" s="105">
        <f aca="true" t="shared" si="48" ref="O208:O232">IF(K208&gt;prisgrense,(F208+G208)*prisgrense,(F208+G208)*K208)</f>
        <v>6641664</v>
      </c>
      <c r="P208" s="10">
        <f aca="true" t="shared" si="49" ref="P208:P232">O208+IF(L208&gt;prisgrense,(H208+I208)*prisgrense,(H208+I208)*L208)</f>
        <v>14497728</v>
      </c>
      <c r="Q208" s="9"/>
    </row>
    <row r="209" spans="1:17" ht="10.5">
      <c r="A209" s="7" t="s">
        <v>50</v>
      </c>
      <c r="B209" s="7" t="s">
        <v>50</v>
      </c>
      <c r="C209" s="7" t="s">
        <v>347</v>
      </c>
      <c r="D209" s="8" t="s">
        <v>20</v>
      </c>
      <c r="E209" s="8">
        <v>1</v>
      </c>
      <c r="F209" s="9">
        <v>403</v>
      </c>
      <c r="G209" s="9">
        <v>311</v>
      </c>
      <c r="H209" s="9">
        <v>274</v>
      </c>
      <c r="I209" s="9">
        <v>294</v>
      </c>
      <c r="J209" s="38">
        <f t="shared" si="45"/>
        <v>1282</v>
      </c>
      <c r="K209" s="10">
        <v>4416</v>
      </c>
      <c r="L209" s="10">
        <v>4416</v>
      </c>
      <c r="M209" s="185">
        <f t="shared" si="46"/>
        <v>3153024</v>
      </c>
      <c r="N209" s="118">
        <f t="shared" si="47"/>
        <v>5661312</v>
      </c>
      <c r="O209" s="105">
        <f t="shared" si="48"/>
        <v>3153024</v>
      </c>
      <c r="P209" s="10">
        <f t="shared" si="49"/>
        <v>5661312</v>
      </c>
      <c r="Q209" s="7"/>
    </row>
    <row r="210" spans="1:17" ht="10.5">
      <c r="A210" s="7" t="s">
        <v>50</v>
      </c>
      <c r="B210" s="7" t="s">
        <v>50</v>
      </c>
      <c r="C210" s="7" t="s">
        <v>282</v>
      </c>
      <c r="D210" s="8" t="s">
        <v>20</v>
      </c>
      <c r="E210" s="8">
        <v>1</v>
      </c>
      <c r="F210" s="9">
        <v>263</v>
      </c>
      <c r="G210" s="9">
        <v>252</v>
      </c>
      <c r="H210" s="9">
        <v>203</v>
      </c>
      <c r="I210" s="9">
        <v>353</v>
      </c>
      <c r="J210" s="38">
        <f t="shared" si="45"/>
        <v>1071</v>
      </c>
      <c r="K210" s="10">
        <v>4416</v>
      </c>
      <c r="L210" s="10">
        <v>4416</v>
      </c>
      <c r="M210" s="185">
        <f t="shared" si="46"/>
        <v>2274240</v>
      </c>
      <c r="N210" s="118">
        <f t="shared" si="47"/>
        <v>4729536</v>
      </c>
      <c r="O210" s="105">
        <f t="shared" si="48"/>
        <v>2274240</v>
      </c>
      <c r="P210" s="10">
        <f t="shared" si="49"/>
        <v>4729536</v>
      </c>
      <c r="Q210" s="7"/>
    </row>
    <row r="211" spans="1:17" ht="10.5">
      <c r="A211" s="7" t="s">
        <v>50</v>
      </c>
      <c r="B211" s="7" t="s">
        <v>50</v>
      </c>
      <c r="C211" s="7" t="s">
        <v>284</v>
      </c>
      <c r="D211" s="8" t="s">
        <v>21</v>
      </c>
      <c r="E211" s="8">
        <v>1</v>
      </c>
      <c r="F211" s="9">
        <v>238</v>
      </c>
      <c r="G211" s="9">
        <v>231</v>
      </c>
      <c r="H211" s="9">
        <v>194</v>
      </c>
      <c r="I211" s="9">
        <v>278</v>
      </c>
      <c r="J211" s="38">
        <f t="shared" si="45"/>
        <v>941</v>
      </c>
      <c r="K211" s="10">
        <v>5536</v>
      </c>
      <c r="L211" s="10">
        <v>5536</v>
      </c>
      <c r="M211" s="185">
        <f t="shared" si="46"/>
        <v>2596384</v>
      </c>
      <c r="N211" s="118">
        <f t="shared" si="47"/>
        <v>5209376</v>
      </c>
      <c r="O211" s="105">
        <f t="shared" si="48"/>
        <v>2071104</v>
      </c>
      <c r="P211" s="10">
        <f t="shared" si="49"/>
        <v>4155456</v>
      </c>
      <c r="Q211" s="9"/>
    </row>
    <row r="212" spans="1:17" ht="10.5">
      <c r="A212" s="6" t="s">
        <v>50</v>
      </c>
      <c r="B212" s="7" t="s">
        <v>50</v>
      </c>
      <c r="C212" s="7" t="s">
        <v>283</v>
      </c>
      <c r="D212" s="8" t="s">
        <v>130</v>
      </c>
      <c r="E212" s="8">
        <v>1</v>
      </c>
      <c r="F212" s="9">
        <v>107</v>
      </c>
      <c r="G212" s="9">
        <v>66</v>
      </c>
      <c r="H212" s="9">
        <v>61</v>
      </c>
      <c r="I212" s="9">
        <v>68</v>
      </c>
      <c r="J212" s="38">
        <f t="shared" si="45"/>
        <v>302</v>
      </c>
      <c r="K212" s="10">
        <v>5536</v>
      </c>
      <c r="L212" s="10">
        <v>5536</v>
      </c>
      <c r="M212" s="185">
        <f t="shared" si="46"/>
        <v>957728</v>
      </c>
      <c r="N212" s="118">
        <f t="shared" si="47"/>
        <v>1671872</v>
      </c>
      <c r="O212" s="105">
        <f t="shared" si="48"/>
        <v>763968</v>
      </c>
      <c r="P212" s="10">
        <f t="shared" si="49"/>
        <v>1333632</v>
      </c>
      <c r="Q212" s="9"/>
    </row>
    <row r="213" spans="1:17" ht="10.5">
      <c r="A213" s="7" t="s">
        <v>50</v>
      </c>
      <c r="B213" s="7" t="s">
        <v>50</v>
      </c>
      <c r="C213" s="7" t="s">
        <v>350</v>
      </c>
      <c r="D213" s="8" t="s">
        <v>20</v>
      </c>
      <c r="E213" s="8">
        <v>1</v>
      </c>
      <c r="F213" s="9">
        <v>56</v>
      </c>
      <c r="G213" s="9">
        <v>38</v>
      </c>
      <c r="H213" s="26">
        <v>36</v>
      </c>
      <c r="I213" s="9">
        <v>45</v>
      </c>
      <c r="J213" s="38">
        <f t="shared" si="45"/>
        <v>175</v>
      </c>
      <c r="K213" s="10">
        <v>4416</v>
      </c>
      <c r="L213" s="10">
        <v>4416</v>
      </c>
      <c r="M213" s="185">
        <f t="shared" si="46"/>
        <v>415104</v>
      </c>
      <c r="N213" s="118">
        <f t="shared" si="47"/>
        <v>772800</v>
      </c>
      <c r="O213" s="105">
        <f t="shared" si="48"/>
        <v>415104</v>
      </c>
      <c r="P213" s="10">
        <f t="shared" si="49"/>
        <v>772800</v>
      </c>
      <c r="Q213" s="9"/>
    </row>
    <row r="214" spans="1:17" ht="10.5">
      <c r="A214" s="7" t="s">
        <v>50</v>
      </c>
      <c r="B214" s="7" t="s">
        <v>50</v>
      </c>
      <c r="C214" s="7" t="s">
        <v>211</v>
      </c>
      <c r="D214" s="8" t="s">
        <v>21</v>
      </c>
      <c r="E214" s="8">
        <v>2</v>
      </c>
      <c r="F214" s="9">
        <v>68</v>
      </c>
      <c r="G214" s="9">
        <v>35</v>
      </c>
      <c r="H214" s="26">
        <v>23</v>
      </c>
      <c r="I214" s="9">
        <v>46</v>
      </c>
      <c r="J214" s="38">
        <f t="shared" si="45"/>
        <v>172</v>
      </c>
      <c r="K214" s="10">
        <v>4416</v>
      </c>
      <c r="L214" s="10">
        <v>4416</v>
      </c>
      <c r="M214" s="185">
        <f t="shared" si="46"/>
        <v>454848</v>
      </c>
      <c r="N214" s="118">
        <f t="shared" si="47"/>
        <v>759552</v>
      </c>
      <c r="O214" s="105">
        <f t="shared" si="48"/>
        <v>454848</v>
      </c>
      <c r="P214" s="10">
        <f t="shared" si="49"/>
        <v>759552</v>
      </c>
      <c r="Q214" s="9"/>
    </row>
    <row r="215" spans="1:17" ht="10.5">
      <c r="A215" s="6" t="s">
        <v>50</v>
      </c>
      <c r="B215" s="7" t="s">
        <v>50</v>
      </c>
      <c r="C215" s="7" t="s">
        <v>209</v>
      </c>
      <c r="D215" s="8" t="s">
        <v>20</v>
      </c>
      <c r="E215" s="8">
        <v>1</v>
      </c>
      <c r="F215" s="9">
        <v>47</v>
      </c>
      <c r="G215" s="9">
        <v>27</v>
      </c>
      <c r="H215" s="26">
        <v>44</v>
      </c>
      <c r="I215" s="9">
        <v>27</v>
      </c>
      <c r="J215" s="38">
        <f t="shared" si="45"/>
        <v>145</v>
      </c>
      <c r="K215" s="10">
        <v>4416</v>
      </c>
      <c r="L215" s="10">
        <v>4416</v>
      </c>
      <c r="M215" s="185">
        <f t="shared" si="46"/>
        <v>326784</v>
      </c>
      <c r="N215" s="118">
        <f t="shared" si="47"/>
        <v>640320</v>
      </c>
      <c r="O215" s="105">
        <f t="shared" si="48"/>
        <v>326784</v>
      </c>
      <c r="P215" s="10">
        <f t="shared" si="49"/>
        <v>640320</v>
      </c>
      <c r="Q215" s="9"/>
    </row>
    <row r="216" spans="1:17" ht="10.5">
      <c r="A216" s="7" t="s">
        <v>50</v>
      </c>
      <c r="B216" s="7" t="s">
        <v>50</v>
      </c>
      <c r="C216" s="7" t="s">
        <v>214</v>
      </c>
      <c r="D216" s="8" t="s">
        <v>21</v>
      </c>
      <c r="E216" s="8">
        <v>2</v>
      </c>
      <c r="F216" s="9">
        <v>33</v>
      </c>
      <c r="G216" s="9">
        <v>38</v>
      </c>
      <c r="H216" s="26">
        <v>25</v>
      </c>
      <c r="I216" s="9">
        <v>26</v>
      </c>
      <c r="J216" s="38">
        <f t="shared" si="45"/>
        <v>122</v>
      </c>
      <c r="K216" s="10">
        <v>4416</v>
      </c>
      <c r="L216" s="10">
        <v>4416</v>
      </c>
      <c r="M216" s="185">
        <f t="shared" si="46"/>
        <v>313536</v>
      </c>
      <c r="N216" s="118">
        <f t="shared" si="47"/>
        <v>538752</v>
      </c>
      <c r="O216" s="105">
        <f t="shared" si="48"/>
        <v>313536</v>
      </c>
      <c r="P216" s="10">
        <f t="shared" si="49"/>
        <v>538752</v>
      </c>
      <c r="Q216" s="7"/>
    </row>
    <row r="217" spans="1:17" ht="10.5">
      <c r="A217" s="7" t="s">
        <v>50</v>
      </c>
      <c r="B217" s="7" t="s">
        <v>50</v>
      </c>
      <c r="C217" s="7" t="s">
        <v>131</v>
      </c>
      <c r="D217" s="8" t="s">
        <v>21</v>
      </c>
      <c r="E217" s="8">
        <v>2</v>
      </c>
      <c r="F217" s="9">
        <v>17</v>
      </c>
      <c r="G217" s="9">
        <v>30</v>
      </c>
      <c r="H217" s="9">
        <v>17</v>
      </c>
      <c r="I217" s="9">
        <v>19</v>
      </c>
      <c r="J217" s="38">
        <f t="shared" si="45"/>
        <v>83</v>
      </c>
      <c r="K217" s="10">
        <v>4416</v>
      </c>
      <c r="L217" s="10">
        <v>4416</v>
      </c>
      <c r="M217" s="185">
        <f t="shared" si="46"/>
        <v>207552</v>
      </c>
      <c r="N217" s="118">
        <f t="shared" si="47"/>
        <v>366528</v>
      </c>
      <c r="O217" s="105">
        <f t="shared" si="48"/>
        <v>207552</v>
      </c>
      <c r="P217" s="10">
        <f t="shared" si="49"/>
        <v>366528</v>
      </c>
      <c r="Q217" s="7"/>
    </row>
    <row r="218" spans="1:17" ht="10.5">
      <c r="A218" s="7" t="s">
        <v>50</v>
      </c>
      <c r="B218" s="7" t="s">
        <v>50</v>
      </c>
      <c r="C218" s="7" t="s">
        <v>108</v>
      </c>
      <c r="D218" s="8" t="s">
        <v>20</v>
      </c>
      <c r="E218" s="8">
        <v>3</v>
      </c>
      <c r="F218" s="9">
        <v>25</v>
      </c>
      <c r="G218" s="9">
        <v>21</v>
      </c>
      <c r="H218" s="9">
        <v>5</v>
      </c>
      <c r="I218" s="9">
        <v>10</v>
      </c>
      <c r="J218" s="38">
        <f t="shared" si="45"/>
        <v>61</v>
      </c>
      <c r="K218" s="10">
        <v>2500</v>
      </c>
      <c r="L218" s="10">
        <v>2500</v>
      </c>
      <c r="M218" s="185">
        <f t="shared" si="46"/>
        <v>115000</v>
      </c>
      <c r="N218" s="118">
        <f t="shared" si="47"/>
        <v>152500</v>
      </c>
      <c r="O218" s="105">
        <f t="shared" si="48"/>
        <v>115000</v>
      </c>
      <c r="P218" s="10">
        <f t="shared" si="49"/>
        <v>152500</v>
      </c>
      <c r="Q218" s="7" t="s">
        <v>345</v>
      </c>
    </row>
    <row r="219" spans="1:17" ht="10.5">
      <c r="A219" s="7" t="s">
        <v>50</v>
      </c>
      <c r="B219" s="7" t="s">
        <v>50</v>
      </c>
      <c r="C219" s="7" t="s">
        <v>129</v>
      </c>
      <c r="D219" s="8" t="s">
        <v>130</v>
      </c>
      <c r="E219" s="8">
        <v>2</v>
      </c>
      <c r="F219" s="9">
        <v>19</v>
      </c>
      <c r="G219" s="9">
        <v>2</v>
      </c>
      <c r="H219" s="9">
        <v>4</v>
      </c>
      <c r="I219" s="9">
        <v>16</v>
      </c>
      <c r="J219" s="38">
        <f t="shared" si="45"/>
        <v>41</v>
      </c>
      <c r="K219" s="10">
        <v>4416</v>
      </c>
      <c r="L219" s="10">
        <v>4416</v>
      </c>
      <c r="M219" s="185">
        <f t="shared" si="46"/>
        <v>92736</v>
      </c>
      <c r="N219" s="118">
        <f t="shared" si="47"/>
        <v>181056</v>
      </c>
      <c r="O219" s="105">
        <f t="shared" si="48"/>
        <v>92736</v>
      </c>
      <c r="P219" s="10">
        <f t="shared" si="49"/>
        <v>181056</v>
      </c>
      <c r="Q219" s="7"/>
    </row>
    <row r="220" spans="1:17" ht="10.5">
      <c r="A220" s="7" t="s">
        <v>50</v>
      </c>
      <c r="B220" s="7" t="s">
        <v>50</v>
      </c>
      <c r="C220" s="7" t="s">
        <v>285</v>
      </c>
      <c r="D220" s="8" t="s">
        <v>21</v>
      </c>
      <c r="E220" s="8">
        <v>3</v>
      </c>
      <c r="F220" s="9">
        <v>7</v>
      </c>
      <c r="G220" s="9">
        <v>7</v>
      </c>
      <c r="H220" s="9">
        <v>12</v>
      </c>
      <c r="I220" s="9">
        <v>15</v>
      </c>
      <c r="J220" s="38">
        <f t="shared" si="45"/>
        <v>41</v>
      </c>
      <c r="K220" s="10">
        <v>5536</v>
      </c>
      <c r="L220" s="10">
        <v>5536</v>
      </c>
      <c r="M220" s="185">
        <f t="shared" si="46"/>
        <v>77504</v>
      </c>
      <c r="N220" s="118">
        <f t="shared" si="47"/>
        <v>226976</v>
      </c>
      <c r="O220" s="105">
        <f t="shared" si="48"/>
        <v>61824</v>
      </c>
      <c r="P220" s="10">
        <f t="shared" si="49"/>
        <v>181056</v>
      </c>
      <c r="Q220" s="9"/>
    </row>
    <row r="221" spans="1:17" ht="10.5">
      <c r="A221" s="7" t="s">
        <v>50</v>
      </c>
      <c r="B221" s="7" t="s">
        <v>50</v>
      </c>
      <c r="C221" s="7" t="s">
        <v>212</v>
      </c>
      <c r="D221" s="8" t="s">
        <v>21</v>
      </c>
      <c r="E221" s="8">
        <v>2</v>
      </c>
      <c r="F221" s="9">
        <v>7</v>
      </c>
      <c r="G221" s="9">
        <v>21</v>
      </c>
      <c r="H221" s="9">
        <v>6</v>
      </c>
      <c r="I221" s="9">
        <v>6</v>
      </c>
      <c r="J221" s="38">
        <f t="shared" si="45"/>
        <v>40</v>
      </c>
      <c r="K221" s="10">
        <v>4416</v>
      </c>
      <c r="L221" s="10">
        <v>4416</v>
      </c>
      <c r="M221" s="185">
        <f t="shared" si="46"/>
        <v>123648</v>
      </c>
      <c r="N221" s="118">
        <f t="shared" si="47"/>
        <v>176640</v>
      </c>
      <c r="O221" s="105">
        <f t="shared" si="48"/>
        <v>123648</v>
      </c>
      <c r="P221" s="10">
        <f t="shared" si="49"/>
        <v>176640</v>
      </c>
      <c r="Q221" s="9"/>
    </row>
    <row r="222" spans="1:17" ht="10.5">
      <c r="A222" s="7" t="s">
        <v>50</v>
      </c>
      <c r="B222" s="7" t="s">
        <v>50</v>
      </c>
      <c r="C222" s="7" t="s">
        <v>346</v>
      </c>
      <c r="D222" s="8" t="s">
        <v>20</v>
      </c>
      <c r="E222" s="8">
        <v>1</v>
      </c>
      <c r="F222" s="9">
        <v>25</v>
      </c>
      <c r="G222" s="9">
        <v>11</v>
      </c>
      <c r="H222" s="9">
        <v>10</v>
      </c>
      <c r="I222" s="9">
        <v>-10</v>
      </c>
      <c r="J222" s="38">
        <f t="shared" si="45"/>
        <v>36</v>
      </c>
      <c r="K222" s="10">
        <v>4355</v>
      </c>
      <c r="L222" s="10">
        <v>4355</v>
      </c>
      <c r="M222" s="185">
        <f t="shared" si="46"/>
        <v>156780</v>
      </c>
      <c r="N222" s="118">
        <f t="shared" si="47"/>
        <v>156780</v>
      </c>
      <c r="O222" s="105">
        <f t="shared" si="48"/>
        <v>156780</v>
      </c>
      <c r="P222" s="10">
        <f t="shared" si="49"/>
        <v>156780</v>
      </c>
      <c r="Q222" s="7" t="s">
        <v>345</v>
      </c>
    </row>
    <row r="223" spans="1:17" ht="10.5">
      <c r="A223" s="7" t="s">
        <v>50</v>
      </c>
      <c r="B223" s="7" t="s">
        <v>50</v>
      </c>
      <c r="C223" s="7" t="s">
        <v>210</v>
      </c>
      <c r="D223" s="8" t="s">
        <v>130</v>
      </c>
      <c r="E223" s="8">
        <v>2</v>
      </c>
      <c r="F223" s="9">
        <v>8</v>
      </c>
      <c r="G223" s="9">
        <v>3</v>
      </c>
      <c r="H223" s="9">
        <v>0</v>
      </c>
      <c r="I223" s="9">
        <v>13</v>
      </c>
      <c r="J223" s="38">
        <f t="shared" si="45"/>
        <v>24</v>
      </c>
      <c r="K223" s="10">
        <v>4416</v>
      </c>
      <c r="L223" s="10">
        <v>4416</v>
      </c>
      <c r="M223" s="185">
        <f t="shared" si="46"/>
        <v>48576</v>
      </c>
      <c r="N223" s="118">
        <f t="shared" si="47"/>
        <v>105984</v>
      </c>
      <c r="O223" s="105">
        <f t="shared" si="48"/>
        <v>48576</v>
      </c>
      <c r="P223" s="10">
        <f t="shared" si="49"/>
        <v>105984</v>
      </c>
      <c r="Q223" s="9"/>
    </row>
    <row r="224" spans="1:17" ht="10.5">
      <c r="A224" s="7" t="s">
        <v>50</v>
      </c>
      <c r="B224" s="7" t="s">
        <v>50</v>
      </c>
      <c r="C224" s="7" t="s">
        <v>54</v>
      </c>
      <c r="D224" s="8" t="s">
        <v>20</v>
      </c>
      <c r="E224" s="8">
        <v>3</v>
      </c>
      <c r="F224" s="9">
        <v>7</v>
      </c>
      <c r="G224" s="9">
        <v>8</v>
      </c>
      <c r="H224" s="9">
        <v>5</v>
      </c>
      <c r="I224" s="9">
        <v>2</v>
      </c>
      <c r="J224" s="38">
        <f t="shared" si="45"/>
        <v>22</v>
      </c>
      <c r="K224" s="10">
        <v>2740</v>
      </c>
      <c r="L224" s="10">
        <v>2740</v>
      </c>
      <c r="M224" s="185">
        <f t="shared" si="46"/>
        <v>41100</v>
      </c>
      <c r="N224" s="118">
        <f t="shared" si="47"/>
        <v>60280</v>
      </c>
      <c r="O224" s="105">
        <f t="shared" si="48"/>
        <v>41100</v>
      </c>
      <c r="P224" s="10">
        <f t="shared" si="49"/>
        <v>60280</v>
      </c>
      <c r="Q224" s="7" t="s">
        <v>345</v>
      </c>
    </row>
    <row r="225" spans="1:17" ht="10.5">
      <c r="A225" s="7" t="s">
        <v>50</v>
      </c>
      <c r="B225" s="7" t="s">
        <v>50</v>
      </c>
      <c r="C225" s="7" t="s">
        <v>132</v>
      </c>
      <c r="D225" s="8" t="s">
        <v>130</v>
      </c>
      <c r="E225" s="8">
        <v>2</v>
      </c>
      <c r="F225" s="9">
        <v>6</v>
      </c>
      <c r="G225" s="9">
        <v>4</v>
      </c>
      <c r="H225" s="9">
        <v>4</v>
      </c>
      <c r="I225" s="9">
        <v>6</v>
      </c>
      <c r="J225" s="38">
        <f t="shared" si="45"/>
        <v>20</v>
      </c>
      <c r="K225" s="10">
        <v>4416</v>
      </c>
      <c r="L225" s="10">
        <v>4416</v>
      </c>
      <c r="M225" s="185">
        <f t="shared" si="46"/>
        <v>44160</v>
      </c>
      <c r="N225" s="118">
        <f t="shared" si="47"/>
        <v>88320</v>
      </c>
      <c r="O225" s="105">
        <f t="shared" si="48"/>
        <v>44160</v>
      </c>
      <c r="P225" s="10">
        <f t="shared" si="49"/>
        <v>88320</v>
      </c>
      <c r="Q225" s="7"/>
    </row>
    <row r="226" spans="1:17" ht="10.5">
      <c r="A226" s="7" t="s">
        <v>50</v>
      </c>
      <c r="B226" s="7" t="s">
        <v>50</v>
      </c>
      <c r="C226" s="7" t="s">
        <v>349</v>
      </c>
      <c r="D226" s="8" t="s">
        <v>20</v>
      </c>
      <c r="E226" s="8">
        <v>1</v>
      </c>
      <c r="F226" s="9">
        <v>-2</v>
      </c>
      <c r="G226" s="9">
        <v>4</v>
      </c>
      <c r="H226" s="9">
        <v>9</v>
      </c>
      <c r="I226" s="9">
        <v>8</v>
      </c>
      <c r="J226" s="38">
        <f t="shared" si="45"/>
        <v>19</v>
      </c>
      <c r="K226" s="10">
        <v>4355</v>
      </c>
      <c r="L226" s="10">
        <v>4355</v>
      </c>
      <c r="M226" s="185">
        <f t="shared" si="46"/>
        <v>8710</v>
      </c>
      <c r="N226" s="118">
        <f t="shared" si="47"/>
        <v>82745</v>
      </c>
      <c r="O226" s="105">
        <f t="shared" si="48"/>
        <v>8710</v>
      </c>
      <c r="P226" s="10">
        <f t="shared" si="49"/>
        <v>82745</v>
      </c>
      <c r="Q226" s="7"/>
    </row>
    <row r="227" spans="1:17" ht="10.5">
      <c r="A227" s="7" t="s">
        <v>50</v>
      </c>
      <c r="B227" s="7" t="s">
        <v>50</v>
      </c>
      <c r="C227" s="7" t="s">
        <v>52</v>
      </c>
      <c r="D227" s="8" t="s">
        <v>21</v>
      </c>
      <c r="E227" s="8">
        <v>2</v>
      </c>
      <c r="F227" s="9">
        <v>6</v>
      </c>
      <c r="G227" s="9">
        <v>2</v>
      </c>
      <c r="H227" s="9">
        <v>7</v>
      </c>
      <c r="I227" s="9">
        <v>4</v>
      </c>
      <c r="J227" s="38">
        <f t="shared" si="45"/>
        <v>19</v>
      </c>
      <c r="K227" s="10">
        <v>4355</v>
      </c>
      <c r="L227" s="10">
        <v>4355</v>
      </c>
      <c r="M227" s="185">
        <f t="shared" si="46"/>
        <v>34840</v>
      </c>
      <c r="N227" s="118">
        <f t="shared" si="47"/>
        <v>82745</v>
      </c>
      <c r="O227" s="105">
        <f t="shared" si="48"/>
        <v>34840</v>
      </c>
      <c r="P227" s="10">
        <f t="shared" si="49"/>
        <v>82745</v>
      </c>
      <c r="Q227" s="7" t="s">
        <v>345</v>
      </c>
    </row>
    <row r="228" spans="1:17" ht="10.5">
      <c r="A228" s="7" t="s">
        <v>50</v>
      </c>
      <c r="B228" s="7" t="s">
        <v>50</v>
      </c>
      <c r="C228" s="7" t="s">
        <v>55</v>
      </c>
      <c r="D228" s="8" t="s">
        <v>20</v>
      </c>
      <c r="E228" s="8">
        <v>3</v>
      </c>
      <c r="F228" s="9">
        <v>3</v>
      </c>
      <c r="G228" s="9">
        <v>3</v>
      </c>
      <c r="H228" s="9">
        <v>2</v>
      </c>
      <c r="I228" s="9">
        <v>0</v>
      </c>
      <c r="J228" s="38">
        <f t="shared" si="45"/>
        <v>8</v>
      </c>
      <c r="K228" s="10">
        <v>2740</v>
      </c>
      <c r="L228" s="10">
        <v>2740</v>
      </c>
      <c r="M228" s="185">
        <f t="shared" si="46"/>
        <v>16440</v>
      </c>
      <c r="N228" s="118">
        <f t="shared" si="47"/>
        <v>21920</v>
      </c>
      <c r="O228" s="105">
        <f t="shared" si="48"/>
        <v>16440</v>
      </c>
      <c r="P228" s="10">
        <f t="shared" si="49"/>
        <v>21920</v>
      </c>
      <c r="Q228" s="7" t="s">
        <v>345</v>
      </c>
    </row>
    <row r="229" spans="1:17" ht="10.5">
      <c r="A229" s="7" t="s">
        <v>50</v>
      </c>
      <c r="B229" s="7" t="s">
        <v>50</v>
      </c>
      <c r="C229" s="7" t="s">
        <v>51</v>
      </c>
      <c r="D229" s="8" t="s">
        <v>21</v>
      </c>
      <c r="E229" s="8">
        <v>2</v>
      </c>
      <c r="F229" s="9">
        <v>1</v>
      </c>
      <c r="G229" s="9">
        <v>0</v>
      </c>
      <c r="H229" s="9">
        <v>2</v>
      </c>
      <c r="I229" s="9">
        <v>2</v>
      </c>
      <c r="J229" s="38">
        <f t="shared" si="45"/>
        <v>5</v>
      </c>
      <c r="K229" s="10">
        <v>4355</v>
      </c>
      <c r="L229" s="10">
        <v>4355</v>
      </c>
      <c r="M229" s="185">
        <f t="shared" si="46"/>
        <v>4355</v>
      </c>
      <c r="N229" s="118">
        <f t="shared" si="47"/>
        <v>21775</v>
      </c>
      <c r="O229" s="105">
        <f t="shared" si="48"/>
        <v>4355</v>
      </c>
      <c r="P229" s="10">
        <f t="shared" si="49"/>
        <v>21775</v>
      </c>
      <c r="Q229" s="7" t="s">
        <v>345</v>
      </c>
    </row>
    <row r="230" spans="1:17" ht="10.5">
      <c r="A230" s="7" t="s">
        <v>50</v>
      </c>
      <c r="B230" s="7" t="s">
        <v>50</v>
      </c>
      <c r="C230" s="7" t="s">
        <v>53</v>
      </c>
      <c r="D230" s="8" t="s">
        <v>20</v>
      </c>
      <c r="E230" s="8">
        <v>3</v>
      </c>
      <c r="F230" s="9">
        <v>2</v>
      </c>
      <c r="G230" s="9">
        <v>0</v>
      </c>
      <c r="H230" s="9">
        <v>2</v>
      </c>
      <c r="I230" s="9">
        <v>1</v>
      </c>
      <c r="J230" s="38">
        <f t="shared" si="45"/>
        <v>5</v>
      </c>
      <c r="K230" s="10">
        <v>3550</v>
      </c>
      <c r="L230" s="10">
        <v>3550</v>
      </c>
      <c r="M230" s="185">
        <f t="shared" si="46"/>
        <v>7100</v>
      </c>
      <c r="N230" s="118">
        <f t="shared" si="47"/>
        <v>17750</v>
      </c>
      <c r="O230" s="105">
        <f t="shared" si="48"/>
        <v>7100</v>
      </c>
      <c r="P230" s="10">
        <f t="shared" si="49"/>
        <v>17750</v>
      </c>
      <c r="Q230" s="7" t="s">
        <v>345</v>
      </c>
    </row>
    <row r="231" spans="1:17" ht="10.5">
      <c r="A231" s="7" t="s">
        <v>50</v>
      </c>
      <c r="B231" s="7" t="s">
        <v>50</v>
      </c>
      <c r="C231" s="7" t="s">
        <v>213</v>
      </c>
      <c r="D231" s="8" t="s">
        <v>21</v>
      </c>
      <c r="E231" s="8">
        <v>2</v>
      </c>
      <c r="F231" s="9">
        <v>4</v>
      </c>
      <c r="G231" s="9">
        <v>0</v>
      </c>
      <c r="H231" s="9">
        <v>1</v>
      </c>
      <c r="I231" s="9">
        <v>0</v>
      </c>
      <c r="J231" s="38">
        <f t="shared" si="45"/>
        <v>5</v>
      </c>
      <c r="K231" s="10">
        <v>4416</v>
      </c>
      <c r="L231" s="10">
        <v>4416</v>
      </c>
      <c r="M231" s="185">
        <f t="shared" si="46"/>
        <v>17664</v>
      </c>
      <c r="N231" s="118">
        <f t="shared" si="47"/>
        <v>22080</v>
      </c>
      <c r="O231" s="105">
        <f t="shared" si="48"/>
        <v>17664</v>
      </c>
      <c r="P231" s="10">
        <f t="shared" si="49"/>
        <v>22080</v>
      </c>
      <c r="Q231" s="9"/>
    </row>
    <row r="232" spans="1:17" ht="11.25" thickBot="1">
      <c r="A232" s="7" t="s">
        <v>50</v>
      </c>
      <c r="B232" s="7" t="s">
        <v>50</v>
      </c>
      <c r="C232" s="7" t="s">
        <v>106</v>
      </c>
      <c r="D232" s="8" t="s">
        <v>21</v>
      </c>
      <c r="E232" s="8">
        <v>2</v>
      </c>
      <c r="F232" s="9">
        <v>-1</v>
      </c>
      <c r="G232" s="9">
        <v>0</v>
      </c>
      <c r="H232" s="9">
        <v>0</v>
      </c>
      <c r="I232" s="9">
        <v>0</v>
      </c>
      <c r="J232" s="38">
        <f t="shared" si="45"/>
        <v>-1</v>
      </c>
      <c r="K232" s="10">
        <v>4355</v>
      </c>
      <c r="L232" s="10">
        <v>4355</v>
      </c>
      <c r="M232" s="185">
        <f t="shared" si="46"/>
        <v>-4355</v>
      </c>
      <c r="N232" s="118">
        <f t="shared" si="47"/>
        <v>-4355</v>
      </c>
      <c r="O232" s="105">
        <f t="shared" si="48"/>
        <v>-4355</v>
      </c>
      <c r="P232" s="10">
        <f t="shared" si="49"/>
        <v>-4355</v>
      </c>
      <c r="Q232" s="7" t="s">
        <v>345</v>
      </c>
    </row>
    <row r="233" spans="1:17" ht="10.5">
      <c r="A233" s="12" t="s">
        <v>50</v>
      </c>
      <c r="B233" s="13" t="s">
        <v>50</v>
      </c>
      <c r="C233" s="13" t="s">
        <v>56</v>
      </c>
      <c r="D233" s="14"/>
      <c r="E233" s="14"/>
      <c r="F233" s="15">
        <f>SUM(F208:F232)</f>
        <v>2079</v>
      </c>
      <c r="G233" s="30">
        <f>SUM(G208:G232)</f>
        <v>1888</v>
      </c>
      <c r="H233" s="30">
        <f>SUM(H208:H232)</f>
        <v>1663</v>
      </c>
      <c r="I233" s="30">
        <f>SUM(I208:I232)</f>
        <v>2291</v>
      </c>
      <c r="J233" s="39">
        <f>SUM(J208:J232)</f>
        <v>7921</v>
      </c>
      <c r="K233" s="81"/>
      <c r="L233" s="81"/>
      <c r="M233" s="184">
        <f>SUM(M208:M232)</f>
        <v>19208002</v>
      </c>
      <c r="N233" s="215">
        <f>SUM(N208:N232)</f>
        <v>38604732</v>
      </c>
      <c r="O233" s="201">
        <f>SUM(O208:O232)</f>
        <v>17390402</v>
      </c>
      <c r="P233" s="129">
        <f>SUM(P208:P232)</f>
        <v>34802892</v>
      </c>
      <c r="Q233" s="155"/>
    </row>
    <row r="234" spans="1:17" ht="10.5">
      <c r="A234" s="7" t="s">
        <v>50</v>
      </c>
      <c r="B234" s="23"/>
      <c r="C234" s="7" t="s">
        <v>23</v>
      </c>
      <c r="D234" s="24"/>
      <c r="E234" s="24"/>
      <c r="F234" s="42">
        <f>F233/F299</f>
        <v>0.1263676148796499</v>
      </c>
      <c r="G234" s="44">
        <f>G233/G299</f>
        <v>0.13498248373489669</v>
      </c>
      <c r="H234" s="44">
        <f>H233/H299</f>
        <v>0.1315768652583274</v>
      </c>
      <c r="I234" s="44">
        <f>I233/I299</f>
        <v>0.14957237056864922</v>
      </c>
      <c r="J234" s="43">
        <f>J233/J299</f>
        <v>0.13564517510060792</v>
      </c>
      <c r="K234" s="19"/>
      <c r="L234" s="19"/>
      <c r="M234" s="223">
        <f>M233/M299</f>
        <v>0.13335046040518722</v>
      </c>
      <c r="N234" s="118">
        <f>N233/N299</f>
        <v>0.13913106764074357</v>
      </c>
      <c r="Q234" s="7"/>
    </row>
    <row r="235" spans="1:17" ht="10.5">
      <c r="A235" s="7" t="s">
        <v>50</v>
      </c>
      <c r="B235" s="23"/>
      <c r="C235" s="7" t="s">
        <v>24</v>
      </c>
      <c r="D235" s="24"/>
      <c r="E235" s="24"/>
      <c r="G235" s="26">
        <f>F233+G233</f>
        <v>3967</v>
      </c>
      <c r="H235" s="26">
        <f>F233+G233+H233</f>
        <v>5630</v>
      </c>
      <c r="I235" s="26">
        <f>F233+G233+H233+I233</f>
        <v>7921</v>
      </c>
      <c r="K235" s="19"/>
      <c r="L235" s="19"/>
      <c r="Q235" s="7"/>
    </row>
    <row r="236" spans="11:17" ht="10.5">
      <c r="K236" s="19"/>
      <c r="L236" s="19"/>
      <c r="Q236" s="7"/>
    </row>
    <row r="237" spans="1:17" ht="10.5">
      <c r="A237" s="6" t="s">
        <v>26</v>
      </c>
      <c r="B237" s="7" t="s">
        <v>29</v>
      </c>
      <c r="C237" s="7" t="s">
        <v>128</v>
      </c>
      <c r="D237" s="8" t="s">
        <v>20</v>
      </c>
      <c r="E237" s="8">
        <v>1</v>
      </c>
      <c r="F237" s="9">
        <v>2</v>
      </c>
      <c r="G237" s="26">
        <v>0</v>
      </c>
      <c r="H237" s="26">
        <v>0</v>
      </c>
      <c r="J237" s="38">
        <f>F237+G237+H237+I237</f>
        <v>2</v>
      </c>
      <c r="K237" s="10">
        <v>4314</v>
      </c>
      <c r="L237" s="10">
        <v>4314</v>
      </c>
      <c r="M237" s="185">
        <f>$K237*($F237+$G237)</f>
        <v>8628</v>
      </c>
      <c r="N237" s="118">
        <f>M237+(H237+I237)*L237</f>
        <v>8628</v>
      </c>
      <c r="O237" s="105">
        <f>IF(K237&gt;prisgrense,(F237+G237)*prisgrense,(F237+G237)*K237)</f>
        <v>8628</v>
      </c>
      <c r="P237" s="10">
        <f>O237+IF(L237&gt;prisgrense,(H237+I237)*prisgrense,(H237+I237)*L237)</f>
        <v>8628</v>
      </c>
      <c r="Q237" s="7" t="s">
        <v>345</v>
      </c>
    </row>
    <row r="238" spans="2:17" ht="10.5">
      <c r="B238" s="7" t="s">
        <v>29</v>
      </c>
      <c r="C238" s="2" t="s">
        <v>7</v>
      </c>
      <c r="D238" s="3"/>
      <c r="E238" s="3"/>
      <c r="F238" s="4">
        <f>SUM(F237:F237)</f>
        <v>2</v>
      </c>
      <c r="G238" s="4">
        <f>SUM(G237:G237)</f>
        <v>0</v>
      </c>
      <c r="H238" s="4">
        <f>SUM(H237:H237)</f>
        <v>0</v>
      </c>
      <c r="I238" s="4">
        <f>SUM(I237:I237)</f>
        <v>0</v>
      </c>
      <c r="J238" s="53">
        <f>SUM(J237:J237)</f>
        <v>2</v>
      </c>
      <c r="K238" s="4"/>
      <c r="L238" s="4"/>
      <c r="M238" s="182">
        <f>SUM(M237:M237)</f>
        <v>8628</v>
      </c>
      <c r="N238" s="213">
        <f>SUM(N237:N237)</f>
        <v>8628</v>
      </c>
      <c r="O238" s="199">
        <f>SUM(O237:O237)</f>
        <v>8628</v>
      </c>
      <c r="P238" s="5">
        <f>SUM(P237:P237)</f>
        <v>8628</v>
      </c>
      <c r="Q238" s="7"/>
    </row>
    <row r="239" spans="1:17" ht="10.5">
      <c r="A239" s="6" t="s">
        <v>26</v>
      </c>
      <c r="B239" s="7" t="s">
        <v>57</v>
      </c>
      <c r="C239" s="7" t="s">
        <v>135</v>
      </c>
      <c r="D239" s="8" t="s">
        <v>20</v>
      </c>
      <c r="E239" s="27">
        <v>1</v>
      </c>
      <c r="F239" s="9">
        <v>1334</v>
      </c>
      <c r="G239" s="26">
        <v>1217</v>
      </c>
      <c r="H239" s="26">
        <v>983</v>
      </c>
      <c r="I239" s="230">
        <v>1280</v>
      </c>
      <c r="J239" s="38">
        <f aca="true" t="shared" si="50" ref="J239:J257">F239+G239+H239+I239</f>
        <v>4814</v>
      </c>
      <c r="K239" s="10">
        <v>4355</v>
      </c>
      <c r="L239" s="10">
        <v>4355</v>
      </c>
      <c r="M239" s="185">
        <f aca="true" t="shared" si="51" ref="M239:M257">$K239*($F239+$G239)</f>
        <v>11109605</v>
      </c>
      <c r="N239" s="118">
        <f aca="true" t="shared" si="52" ref="N239:N257">M239+(H239+I239)*L239</f>
        <v>20964970</v>
      </c>
      <c r="O239" s="105">
        <f aca="true" t="shared" si="53" ref="O239:O257">IF(K239&gt;prisgrense,(F239+G239)*prisgrense,(F239+G239)*K239)</f>
        <v>11109605</v>
      </c>
      <c r="P239" s="10">
        <f aca="true" t="shared" si="54" ref="P239:P257">O239+IF(L239&gt;prisgrense,(H239+I239)*prisgrense,(H239+I239)*L239)</f>
        <v>20964970</v>
      </c>
      <c r="Q239" s="7"/>
    </row>
    <row r="240" spans="1:256" ht="10.5">
      <c r="A240" s="6" t="s">
        <v>26</v>
      </c>
      <c r="B240" s="7" t="s">
        <v>57</v>
      </c>
      <c r="C240" s="7" t="s">
        <v>306</v>
      </c>
      <c r="D240" s="8" t="s">
        <v>20</v>
      </c>
      <c r="E240" s="8">
        <v>1</v>
      </c>
      <c r="F240" s="9">
        <v>572</v>
      </c>
      <c r="G240" s="26">
        <v>634</v>
      </c>
      <c r="H240" s="26">
        <v>492</v>
      </c>
      <c r="I240" s="229">
        <v>487</v>
      </c>
      <c r="J240" s="38">
        <f t="shared" si="50"/>
        <v>2185</v>
      </c>
      <c r="K240" s="10">
        <v>5216</v>
      </c>
      <c r="L240" s="10">
        <v>5216</v>
      </c>
      <c r="M240" s="185">
        <f t="shared" si="51"/>
        <v>6290496</v>
      </c>
      <c r="N240" s="118">
        <f t="shared" si="52"/>
        <v>11396960</v>
      </c>
      <c r="O240" s="105">
        <f t="shared" si="53"/>
        <v>5325696</v>
      </c>
      <c r="P240" s="10">
        <f t="shared" si="54"/>
        <v>9648960</v>
      </c>
      <c r="Q240" s="7"/>
      <c r="R240" s="47"/>
      <c r="S240" s="47"/>
      <c r="T240" s="47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  <c r="IV240" s="25"/>
    </row>
    <row r="241" spans="1:256" ht="10.5">
      <c r="A241" s="6" t="s">
        <v>26</v>
      </c>
      <c r="B241" s="7" t="s">
        <v>57</v>
      </c>
      <c r="C241" s="7" t="s">
        <v>308</v>
      </c>
      <c r="D241" s="8" t="s">
        <v>21</v>
      </c>
      <c r="E241" s="8">
        <v>2</v>
      </c>
      <c r="F241" s="9">
        <v>376</v>
      </c>
      <c r="G241" s="26">
        <v>231</v>
      </c>
      <c r="H241" s="26">
        <v>271</v>
      </c>
      <c r="I241" s="229">
        <v>202</v>
      </c>
      <c r="J241" s="38">
        <f t="shared" si="50"/>
        <v>1080</v>
      </c>
      <c r="K241" s="10">
        <v>5696</v>
      </c>
      <c r="L241" s="10">
        <v>5696</v>
      </c>
      <c r="M241" s="185">
        <f t="shared" si="51"/>
        <v>3457472</v>
      </c>
      <c r="N241" s="118">
        <f t="shared" si="52"/>
        <v>6151680</v>
      </c>
      <c r="O241" s="105">
        <f t="shared" si="53"/>
        <v>2680512</v>
      </c>
      <c r="P241" s="10">
        <f t="shared" si="54"/>
        <v>4769280</v>
      </c>
      <c r="Q241" s="7"/>
      <c r="R241" s="47"/>
      <c r="S241" s="47"/>
      <c r="T241" s="47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  <c r="IS241" s="25"/>
      <c r="IT241" s="25"/>
      <c r="IU241" s="25"/>
      <c r="IV241" s="25"/>
    </row>
    <row r="242" spans="1:256" ht="10.5">
      <c r="A242" s="6" t="s">
        <v>26</v>
      </c>
      <c r="B242" s="7" t="s">
        <v>57</v>
      </c>
      <c r="C242" s="7" t="s">
        <v>307</v>
      </c>
      <c r="D242" s="8" t="s">
        <v>21</v>
      </c>
      <c r="E242" s="8">
        <v>2</v>
      </c>
      <c r="F242" s="9">
        <v>147</v>
      </c>
      <c r="G242" s="26">
        <v>142</v>
      </c>
      <c r="H242" s="26">
        <v>158</v>
      </c>
      <c r="I242" s="229">
        <v>137</v>
      </c>
      <c r="J242" s="38">
        <f t="shared" si="50"/>
        <v>584</v>
      </c>
      <c r="K242" s="10">
        <v>5696</v>
      </c>
      <c r="L242" s="10">
        <v>5696</v>
      </c>
      <c r="M242" s="185">
        <f t="shared" si="51"/>
        <v>1646144</v>
      </c>
      <c r="N242" s="118">
        <f t="shared" si="52"/>
        <v>3326464</v>
      </c>
      <c r="O242" s="105">
        <f t="shared" si="53"/>
        <v>1276224</v>
      </c>
      <c r="P242" s="10">
        <f t="shared" si="54"/>
        <v>2578944</v>
      </c>
      <c r="Q242" s="7"/>
      <c r="R242" s="47"/>
      <c r="S242" s="47"/>
      <c r="T242" s="47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5"/>
      <c r="IR242" s="25"/>
      <c r="IS242" s="25"/>
      <c r="IT242" s="25"/>
      <c r="IU242" s="25"/>
      <c r="IV242" s="25"/>
    </row>
    <row r="243" spans="1:17" ht="10.5">
      <c r="A243" s="6" t="s">
        <v>26</v>
      </c>
      <c r="B243" s="7" t="s">
        <v>57</v>
      </c>
      <c r="C243" s="7" t="s">
        <v>99</v>
      </c>
      <c r="D243" s="8" t="s">
        <v>20</v>
      </c>
      <c r="E243" s="8">
        <v>1</v>
      </c>
      <c r="F243" s="9">
        <v>178</v>
      </c>
      <c r="G243" s="26">
        <v>135</v>
      </c>
      <c r="H243" s="26">
        <v>85</v>
      </c>
      <c r="I243" s="230">
        <v>111</v>
      </c>
      <c r="J243" s="38">
        <f t="shared" si="50"/>
        <v>509</v>
      </c>
      <c r="K243" s="10">
        <v>4816</v>
      </c>
      <c r="L243" s="10">
        <v>4816</v>
      </c>
      <c r="M243" s="185">
        <f t="shared" si="51"/>
        <v>1507408</v>
      </c>
      <c r="N243" s="118">
        <f t="shared" si="52"/>
        <v>2451344</v>
      </c>
      <c r="O243" s="105">
        <f t="shared" si="53"/>
        <v>1382208</v>
      </c>
      <c r="P243" s="10">
        <f t="shared" si="54"/>
        <v>2247744</v>
      </c>
      <c r="Q243" s="7"/>
    </row>
    <row r="244" spans="1:17" ht="10.5">
      <c r="A244" s="6" t="s">
        <v>26</v>
      </c>
      <c r="B244" s="7" t="s">
        <v>57</v>
      </c>
      <c r="C244" s="7" t="s">
        <v>115</v>
      </c>
      <c r="D244" s="8" t="s">
        <v>20</v>
      </c>
      <c r="E244" s="27">
        <v>1</v>
      </c>
      <c r="F244" s="9">
        <v>134</v>
      </c>
      <c r="G244" s="26">
        <v>128</v>
      </c>
      <c r="H244" s="26">
        <v>94</v>
      </c>
      <c r="I244" s="230">
        <v>87</v>
      </c>
      <c r="J244" s="38">
        <f t="shared" si="50"/>
        <v>443</v>
      </c>
      <c r="K244" s="10">
        <v>4355</v>
      </c>
      <c r="L244" s="10">
        <v>4355</v>
      </c>
      <c r="M244" s="185">
        <f t="shared" si="51"/>
        <v>1141010</v>
      </c>
      <c r="N244" s="118">
        <f t="shared" si="52"/>
        <v>1929265</v>
      </c>
      <c r="O244" s="105">
        <f t="shared" si="53"/>
        <v>1141010</v>
      </c>
      <c r="P244" s="10">
        <f t="shared" si="54"/>
        <v>1929265</v>
      </c>
      <c r="Q244" s="7"/>
    </row>
    <row r="245" spans="1:17" ht="10.5">
      <c r="A245" s="6" t="s">
        <v>26</v>
      </c>
      <c r="B245" s="7" t="s">
        <v>57</v>
      </c>
      <c r="C245" s="7" t="s">
        <v>100</v>
      </c>
      <c r="D245" s="8" t="s">
        <v>21</v>
      </c>
      <c r="E245" s="8">
        <v>2</v>
      </c>
      <c r="F245" s="9">
        <v>93</v>
      </c>
      <c r="G245" s="26">
        <v>106</v>
      </c>
      <c r="H245" s="26">
        <v>77</v>
      </c>
      <c r="I245" s="230">
        <v>61</v>
      </c>
      <c r="J245" s="38">
        <f t="shared" si="50"/>
        <v>337</v>
      </c>
      <c r="K245" s="10">
        <v>4816</v>
      </c>
      <c r="L245" s="10">
        <v>4816</v>
      </c>
      <c r="M245" s="185">
        <f t="shared" si="51"/>
        <v>958384</v>
      </c>
      <c r="N245" s="118">
        <f t="shared" si="52"/>
        <v>1622992</v>
      </c>
      <c r="O245" s="105">
        <f t="shared" si="53"/>
        <v>878784</v>
      </c>
      <c r="P245" s="10">
        <f t="shared" si="54"/>
        <v>1488192</v>
      </c>
      <c r="Q245" s="7"/>
    </row>
    <row r="246" spans="1:256" ht="10.5">
      <c r="A246" s="6" t="s">
        <v>26</v>
      </c>
      <c r="B246" s="7" t="s">
        <v>57</v>
      </c>
      <c r="C246" s="7" t="s">
        <v>305</v>
      </c>
      <c r="D246" s="8" t="s">
        <v>20</v>
      </c>
      <c r="E246" s="8">
        <v>3</v>
      </c>
      <c r="F246" s="9">
        <v>61</v>
      </c>
      <c r="G246" s="26">
        <v>55</v>
      </c>
      <c r="H246" s="26">
        <v>33</v>
      </c>
      <c r="I246" s="229">
        <v>75</v>
      </c>
      <c r="J246" s="38">
        <f t="shared" si="50"/>
        <v>224</v>
      </c>
      <c r="K246" s="10">
        <v>2740</v>
      </c>
      <c r="L246" s="10">
        <v>2740</v>
      </c>
      <c r="M246" s="185">
        <f t="shared" si="51"/>
        <v>317840</v>
      </c>
      <c r="N246" s="118">
        <f t="shared" si="52"/>
        <v>613760</v>
      </c>
      <c r="O246" s="105">
        <f t="shared" si="53"/>
        <v>317840</v>
      </c>
      <c r="P246" s="10">
        <f t="shared" si="54"/>
        <v>613760</v>
      </c>
      <c r="Q246" s="7"/>
      <c r="R246" s="47"/>
      <c r="S246" s="47"/>
      <c r="T246" s="47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  <c r="IV246" s="25"/>
    </row>
    <row r="247" spans="1:256" ht="10.5">
      <c r="A247" s="6" t="s">
        <v>26</v>
      </c>
      <c r="B247" s="7" t="s">
        <v>57</v>
      </c>
      <c r="C247" s="7" t="s">
        <v>309</v>
      </c>
      <c r="D247" s="8" t="s">
        <v>22</v>
      </c>
      <c r="E247" s="8">
        <v>2</v>
      </c>
      <c r="F247" s="9">
        <v>61</v>
      </c>
      <c r="G247" s="26">
        <v>8</v>
      </c>
      <c r="H247" s="26">
        <v>39</v>
      </c>
      <c r="I247" s="229">
        <v>52</v>
      </c>
      <c r="J247" s="38">
        <f t="shared" si="50"/>
        <v>160</v>
      </c>
      <c r="K247" s="10">
        <v>6016</v>
      </c>
      <c r="L247" s="10">
        <v>6016</v>
      </c>
      <c r="M247" s="185">
        <f t="shared" si="51"/>
        <v>415104</v>
      </c>
      <c r="N247" s="118">
        <f t="shared" si="52"/>
        <v>962560</v>
      </c>
      <c r="O247" s="105">
        <f t="shared" si="53"/>
        <v>304704</v>
      </c>
      <c r="P247" s="10">
        <f t="shared" si="54"/>
        <v>706560</v>
      </c>
      <c r="Q247" s="7"/>
      <c r="R247" s="47"/>
      <c r="S247" s="47"/>
      <c r="T247" s="47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  <c r="IV247" s="25"/>
    </row>
    <row r="248" spans="1:17" ht="10.5">
      <c r="A248" s="6" t="s">
        <v>26</v>
      </c>
      <c r="B248" s="7" t="s">
        <v>57</v>
      </c>
      <c r="C248" s="7" t="s">
        <v>116</v>
      </c>
      <c r="D248" s="8" t="s">
        <v>21</v>
      </c>
      <c r="E248" s="27">
        <v>2</v>
      </c>
      <c r="F248" s="9">
        <v>23</v>
      </c>
      <c r="G248" s="26">
        <v>60</v>
      </c>
      <c r="H248" s="26">
        <v>35</v>
      </c>
      <c r="I248" s="230">
        <v>39</v>
      </c>
      <c r="J248" s="38">
        <f t="shared" si="50"/>
        <v>157</v>
      </c>
      <c r="K248" s="10">
        <v>4355</v>
      </c>
      <c r="L248" s="10">
        <v>4355</v>
      </c>
      <c r="M248" s="185">
        <f t="shared" si="51"/>
        <v>361465</v>
      </c>
      <c r="N248" s="118">
        <f t="shared" si="52"/>
        <v>683735</v>
      </c>
      <c r="O248" s="105">
        <f t="shared" si="53"/>
        <v>361465</v>
      </c>
      <c r="P248" s="10">
        <f t="shared" si="54"/>
        <v>683735</v>
      </c>
      <c r="Q248" s="7"/>
    </row>
    <row r="249" spans="1:17" ht="10.5">
      <c r="A249" s="6" t="s">
        <v>26</v>
      </c>
      <c r="B249" s="7" t="s">
        <v>57</v>
      </c>
      <c r="C249" s="7" t="s">
        <v>114</v>
      </c>
      <c r="D249" s="8" t="s">
        <v>21</v>
      </c>
      <c r="E249" s="27">
        <v>2</v>
      </c>
      <c r="F249" s="9">
        <v>29</v>
      </c>
      <c r="G249" s="26">
        <v>30</v>
      </c>
      <c r="H249" s="26">
        <v>21</v>
      </c>
      <c r="I249" s="230">
        <v>59</v>
      </c>
      <c r="J249" s="38">
        <f t="shared" si="50"/>
        <v>139</v>
      </c>
      <c r="K249" s="10">
        <v>4355</v>
      </c>
      <c r="L249" s="10">
        <v>4355</v>
      </c>
      <c r="M249" s="185">
        <f t="shared" si="51"/>
        <v>256945</v>
      </c>
      <c r="N249" s="118">
        <f t="shared" si="52"/>
        <v>605345</v>
      </c>
      <c r="O249" s="105">
        <f t="shared" si="53"/>
        <v>256945</v>
      </c>
      <c r="P249" s="10">
        <f t="shared" si="54"/>
        <v>605345</v>
      </c>
      <c r="Q249" s="7"/>
    </row>
    <row r="250" spans="1:17" ht="10.5">
      <c r="A250" s="6" t="s">
        <v>26</v>
      </c>
      <c r="B250" s="7" t="s">
        <v>57</v>
      </c>
      <c r="C250" s="7" t="s">
        <v>102</v>
      </c>
      <c r="D250" s="8" t="s">
        <v>21</v>
      </c>
      <c r="E250" s="27">
        <v>2</v>
      </c>
      <c r="F250" s="9">
        <v>44</v>
      </c>
      <c r="G250" s="26">
        <v>24</v>
      </c>
      <c r="H250" s="26">
        <v>12</v>
      </c>
      <c r="I250" s="230">
        <v>24</v>
      </c>
      <c r="J250" s="38">
        <f t="shared" si="50"/>
        <v>104</v>
      </c>
      <c r="K250" s="10">
        <v>4816</v>
      </c>
      <c r="L250" s="10">
        <v>4816</v>
      </c>
      <c r="M250" s="185">
        <f t="shared" si="51"/>
        <v>327488</v>
      </c>
      <c r="N250" s="118">
        <f t="shared" si="52"/>
        <v>500864</v>
      </c>
      <c r="O250" s="105">
        <f t="shared" si="53"/>
        <v>300288</v>
      </c>
      <c r="P250" s="10">
        <f t="shared" si="54"/>
        <v>459264</v>
      </c>
      <c r="Q250" s="7"/>
    </row>
    <row r="251" spans="1:17" ht="10.5">
      <c r="A251" s="6" t="s">
        <v>26</v>
      </c>
      <c r="B251" s="7" t="s">
        <v>57</v>
      </c>
      <c r="C251" s="7" t="s">
        <v>310</v>
      </c>
      <c r="D251" s="8" t="s">
        <v>130</v>
      </c>
      <c r="E251" s="29">
        <v>2</v>
      </c>
      <c r="F251" s="9">
        <v>31</v>
      </c>
      <c r="G251" s="26">
        <v>24</v>
      </c>
      <c r="H251" s="26">
        <v>21</v>
      </c>
      <c r="I251" s="230">
        <v>23</v>
      </c>
      <c r="J251" s="38">
        <f t="shared" si="50"/>
        <v>99</v>
      </c>
      <c r="K251" s="10">
        <v>4816</v>
      </c>
      <c r="L251" s="10">
        <v>4816</v>
      </c>
      <c r="M251" s="185">
        <f t="shared" si="51"/>
        <v>264880</v>
      </c>
      <c r="N251" s="118">
        <f t="shared" si="52"/>
        <v>476784</v>
      </c>
      <c r="O251" s="105">
        <f t="shared" si="53"/>
        <v>242880</v>
      </c>
      <c r="P251" s="10">
        <f t="shared" si="54"/>
        <v>437184</v>
      </c>
      <c r="Q251" s="7"/>
    </row>
    <row r="252" spans="1:17" ht="10.5">
      <c r="A252" s="6" t="s">
        <v>26</v>
      </c>
      <c r="B252" s="7" t="s">
        <v>57</v>
      </c>
      <c r="C252" s="7" t="s">
        <v>117</v>
      </c>
      <c r="D252" s="8" t="s">
        <v>130</v>
      </c>
      <c r="E252" s="27">
        <v>2</v>
      </c>
      <c r="F252" s="9">
        <v>7</v>
      </c>
      <c r="G252" s="26">
        <v>17</v>
      </c>
      <c r="H252" s="26">
        <v>10</v>
      </c>
      <c r="I252" s="230">
        <v>27</v>
      </c>
      <c r="J252" s="38">
        <f t="shared" si="50"/>
        <v>61</v>
      </c>
      <c r="K252" s="10">
        <v>4355</v>
      </c>
      <c r="L252" s="10">
        <v>4355</v>
      </c>
      <c r="M252" s="185">
        <f t="shared" si="51"/>
        <v>104520</v>
      </c>
      <c r="N252" s="118">
        <f t="shared" si="52"/>
        <v>265655</v>
      </c>
      <c r="O252" s="105">
        <f t="shared" si="53"/>
        <v>104520</v>
      </c>
      <c r="P252" s="10">
        <f t="shared" si="54"/>
        <v>265655</v>
      </c>
      <c r="Q252" s="7"/>
    </row>
    <row r="253" spans="1:17" ht="10.5">
      <c r="A253" s="6" t="s">
        <v>26</v>
      </c>
      <c r="B253" s="7" t="s">
        <v>57</v>
      </c>
      <c r="C253" s="7" t="s">
        <v>59</v>
      </c>
      <c r="D253" s="8" t="s">
        <v>48</v>
      </c>
      <c r="E253" s="27">
        <v>3</v>
      </c>
      <c r="F253" s="9">
        <v>3</v>
      </c>
      <c r="G253" s="26">
        <v>1</v>
      </c>
      <c r="H253" s="26">
        <v>3</v>
      </c>
      <c r="I253" s="230">
        <v>4</v>
      </c>
      <c r="J253" s="38">
        <f t="shared" si="50"/>
        <v>11</v>
      </c>
      <c r="K253" s="10">
        <v>2419</v>
      </c>
      <c r="L253" s="10">
        <v>2419</v>
      </c>
      <c r="M253" s="185">
        <f t="shared" si="51"/>
        <v>9676</v>
      </c>
      <c r="N253" s="118">
        <f t="shared" si="52"/>
        <v>26609</v>
      </c>
      <c r="O253" s="105">
        <f t="shared" si="53"/>
        <v>9676</v>
      </c>
      <c r="P253" s="10">
        <f t="shared" si="54"/>
        <v>26609</v>
      </c>
      <c r="Q253" s="7" t="s">
        <v>345</v>
      </c>
    </row>
    <row r="254" spans="1:256" s="25" customFormat="1" ht="10.5">
      <c r="A254" s="6" t="s">
        <v>26</v>
      </c>
      <c r="B254" s="7" t="s">
        <v>57</v>
      </c>
      <c r="C254" s="7">
        <v>143</v>
      </c>
      <c r="D254" s="8" t="s">
        <v>20</v>
      </c>
      <c r="E254" s="8">
        <v>3</v>
      </c>
      <c r="F254" s="9">
        <v>1</v>
      </c>
      <c r="G254" s="26">
        <v>3</v>
      </c>
      <c r="H254" s="26">
        <v>3</v>
      </c>
      <c r="I254" s="21">
        <v>0</v>
      </c>
      <c r="J254" s="38">
        <f t="shared" si="50"/>
        <v>7</v>
      </c>
      <c r="K254" s="10">
        <v>2419</v>
      </c>
      <c r="L254" s="10">
        <v>2419</v>
      </c>
      <c r="M254" s="185">
        <f t="shared" si="51"/>
        <v>9676</v>
      </c>
      <c r="N254" s="118">
        <f t="shared" si="52"/>
        <v>16933</v>
      </c>
      <c r="O254" s="105">
        <f t="shared" si="53"/>
        <v>9676</v>
      </c>
      <c r="P254" s="10">
        <f t="shared" si="54"/>
        <v>16933</v>
      </c>
      <c r="Q254" s="7" t="s">
        <v>345</v>
      </c>
      <c r="R254" s="46"/>
      <c r="S254" s="46"/>
      <c r="T254" s="46"/>
      <c r="U254" s="46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  <c r="IT254" s="9"/>
      <c r="IU254" s="9"/>
      <c r="IV254" s="9"/>
    </row>
    <row r="255" spans="1:17" ht="10.5">
      <c r="A255" s="6" t="s">
        <v>26</v>
      </c>
      <c r="B255" s="7" t="s">
        <v>57</v>
      </c>
      <c r="C255" s="7" t="s">
        <v>58</v>
      </c>
      <c r="D255" s="8" t="s">
        <v>20</v>
      </c>
      <c r="E255" s="8">
        <v>1</v>
      </c>
      <c r="F255" s="9">
        <v>2</v>
      </c>
      <c r="G255" s="26">
        <v>1</v>
      </c>
      <c r="H255" s="26">
        <v>0</v>
      </c>
      <c r="I255" s="231">
        <v>2</v>
      </c>
      <c r="J255" s="38">
        <f t="shared" si="50"/>
        <v>5</v>
      </c>
      <c r="K255" s="10">
        <v>4355</v>
      </c>
      <c r="L255" s="10">
        <v>4355</v>
      </c>
      <c r="M255" s="185">
        <f t="shared" si="51"/>
        <v>13065</v>
      </c>
      <c r="N255" s="118">
        <f t="shared" si="52"/>
        <v>21775</v>
      </c>
      <c r="O255" s="105">
        <f t="shared" si="53"/>
        <v>13065</v>
      </c>
      <c r="P255" s="10">
        <f t="shared" si="54"/>
        <v>21775</v>
      </c>
      <c r="Q255" s="7" t="s">
        <v>345</v>
      </c>
    </row>
    <row r="256" spans="1:256" ht="10.5">
      <c r="A256" s="6" t="s">
        <v>26</v>
      </c>
      <c r="B256" s="7" t="s">
        <v>57</v>
      </c>
      <c r="C256" s="7" t="s">
        <v>82</v>
      </c>
      <c r="D256" s="8" t="s">
        <v>21</v>
      </c>
      <c r="E256" s="8">
        <v>2</v>
      </c>
      <c r="F256" s="9">
        <v>1</v>
      </c>
      <c r="G256" s="26">
        <v>0</v>
      </c>
      <c r="H256" s="26">
        <v>0</v>
      </c>
      <c r="I256" s="26">
        <v>0</v>
      </c>
      <c r="J256" s="38">
        <f t="shared" si="50"/>
        <v>1</v>
      </c>
      <c r="K256" s="10">
        <v>4355</v>
      </c>
      <c r="L256" s="10">
        <v>4355</v>
      </c>
      <c r="M256" s="185">
        <f t="shared" si="51"/>
        <v>4355</v>
      </c>
      <c r="N256" s="118">
        <f t="shared" si="52"/>
        <v>4355</v>
      </c>
      <c r="O256" s="105">
        <f t="shared" si="53"/>
        <v>4355</v>
      </c>
      <c r="P256" s="10">
        <f t="shared" si="54"/>
        <v>4355</v>
      </c>
      <c r="Q256" s="7" t="s">
        <v>345</v>
      </c>
      <c r="R256" s="47"/>
      <c r="S256" s="47"/>
      <c r="T256" s="47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  <c r="IV256" s="25"/>
    </row>
    <row r="257" spans="1:17" ht="10.5">
      <c r="A257" s="6" t="s">
        <v>26</v>
      </c>
      <c r="B257" s="7" t="s">
        <v>57</v>
      </c>
      <c r="C257" s="7" t="s">
        <v>101</v>
      </c>
      <c r="D257" s="8" t="s">
        <v>20</v>
      </c>
      <c r="E257" s="8">
        <v>1</v>
      </c>
      <c r="F257" s="9">
        <v>5</v>
      </c>
      <c r="G257" s="26">
        <v>-5</v>
      </c>
      <c r="H257" s="26">
        <v>4</v>
      </c>
      <c r="I257" s="9">
        <v>-5</v>
      </c>
      <c r="J257" s="38">
        <f t="shared" si="50"/>
        <v>-1</v>
      </c>
      <c r="K257" s="10">
        <v>4816</v>
      </c>
      <c r="L257" s="10">
        <v>4816</v>
      </c>
      <c r="M257" s="185">
        <f t="shared" si="51"/>
        <v>0</v>
      </c>
      <c r="N257" s="118">
        <f t="shared" si="52"/>
        <v>-4816</v>
      </c>
      <c r="O257" s="105">
        <f t="shared" si="53"/>
        <v>0</v>
      </c>
      <c r="P257" s="10">
        <f t="shared" si="54"/>
        <v>-4416</v>
      </c>
      <c r="Q257" s="7"/>
    </row>
    <row r="258" spans="1:21" s="111" customFormat="1" ht="11.25" thickBot="1">
      <c r="A258" s="106"/>
      <c r="B258" s="106" t="s">
        <v>57</v>
      </c>
      <c r="C258" s="106" t="s">
        <v>7</v>
      </c>
      <c r="D258" s="107"/>
      <c r="E258" s="107"/>
      <c r="F258" s="111">
        <f>SUM(F239:F257)</f>
        <v>3102</v>
      </c>
      <c r="G258" s="108">
        <f>SUM(G239:G257)</f>
        <v>2811</v>
      </c>
      <c r="H258" s="108">
        <f>SUM(H239:H257)</f>
        <v>2341</v>
      </c>
      <c r="I258" s="108">
        <f>SUM(I239:I257)</f>
        <v>2665</v>
      </c>
      <c r="J258" s="113">
        <f>SUM(J239:J257)</f>
        <v>10919</v>
      </c>
      <c r="K258" s="109"/>
      <c r="L258" s="109"/>
      <c r="M258" s="183">
        <f>SUM(M239:M257)</f>
        <v>28195533</v>
      </c>
      <c r="N258" s="214">
        <f>SUM(N239:N257)</f>
        <v>52017234</v>
      </c>
      <c r="O258" s="200">
        <f>SUM(O239:O257)</f>
        <v>25719453</v>
      </c>
      <c r="P258" s="110">
        <f>SUM(P239:P257)</f>
        <v>47464114</v>
      </c>
      <c r="Q258" s="106"/>
      <c r="R258" s="112"/>
      <c r="S258" s="112"/>
      <c r="T258" s="112"/>
      <c r="U258" s="46"/>
    </row>
    <row r="259" spans="1:17" ht="10.5">
      <c r="A259" s="6" t="s">
        <v>26</v>
      </c>
      <c r="C259" s="7" t="s">
        <v>60</v>
      </c>
      <c r="F259" s="9">
        <f>F238+F258</f>
        <v>3104</v>
      </c>
      <c r="G259" s="26">
        <f>G238+G258</f>
        <v>2811</v>
      </c>
      <c r="H259" s="26">
        <f>H238+H258</f>
        <v>2341</v>
      </c>
      <c r="I259" s="26">
        <f>I238+I258</f>
        <v>2665</v>
      </c>
      <c r="J259" s="38">
        <f>J238+J258</f>
        <v>10921</v>
      </c>
      <c r="K259" s="19"/>
      <c r="L259" s="19"/>
      <c r="M259" s="185">
        <f>M238+M258</f>
        <v>28204161</v>
      </c>
      <c r="N259" s="118">
        <f>N238+N258</f>
        <v>52025862</v>
      </c>
      <c r="O259" s="105">
        <f>O238+O258</f>
        <v>25728081</v>
      </c>
      <c r="P259" s="10">
        <f>P238+P258</f>
        <v>47472742</v>
      </c>
      <c r="Q259" s="7"/>
    </row>
    <row r="260" spans="1:17" ht="10.5">
      <c r="A260" s="6" t="s">
        <v>26</v>
      </c>
      <c r="B260" s="23"/>
      <c r="C260" s="23" t="s">
        <v>23</v>
      </c>
      <c r="D260" s="24"/>
      <c r="E260" s="24"/>
      <c r="F260" s="42">
        <f>F259/F299</f>
        <v>0.1886700705081449</v>
      </c>
      <c r="G260" s="44">
        <f>G259/G299</f>
        <v>0.20097233145063273</v>
      </c>
      <c r="H260" s="44">
        <f>H259/H299</f>
        <v>0.18522034971121132</v>
      </c>
      <c r="I260" s="44">
        <f>I259/I299</f>
        <v>0.17398968466409873</v>
      </c>
      <c r="J260" s="43">
        <f>J259/J299</f>
        <v>0.18701943659559894</v>
      </c>
      <c r="K260" s="19"/>
      <c r="L260" s="19"/>
      <c r="M260" s="188">
        <f>M259/M299</f>
        <v>0.19580578212622146</v>
      </c>
      <c r="N260" s="211">
        <f>N259/N299</f>
        <v>0.18750068579649745</v>
      </c>
      <c r="Q260" s="7"/>
    </row>
    <row r="261" spans="1:17" ht="10.5">
      <c r="A261" s="6" t="s">
        <v>26</v>
      </c>
      <c r="C261" s="7" t="s">
        <v>24</v>
      </c>
      <c r="G261" s="26">
        <f>F259+G259</f>
        <v>5915</v>
      </c>
      <c r="H261" s="26">
        <f>F259+G259+H259</f>
        <v>8256</v>
      </c>
      <c r="I261" s="26">
        <f>F259+G259+H259+I259</f>
        <v>10921</v>
      </c>
      <c r="K261" s="19"/>
      <c r="L261" s="19"/>
      <c r="Q261" s="7"/>
    </row>
    <row r="262" spans="11:17" ht="10.5">
      <c r="K262" s="19"/>
      <c r="L262" s="19"/>
      <c r="Q262" s="7"/>
    </row>
    <row r="263" spans="1:17" ht="10.5">
      <c r="A263" s="6" t="s">
        <v>61</v>
      </c>
      <c r="B263" s="7" t="s">
        <v>61</v>
      </c>
      <c r="C263" s="21" t="s">
        <v>301</v>
      </c>
      <c r="D263" s="8" t="s">
        <v>20</v>
      </c>
      <c r="E263" s="8">
        <v>1</v>
      </c>
      <c r="F263" s="72">
        <v>231</v>
      </c>
      <c r="G263" s="72">
        <v>186</v>
      </c>
      <c r="H263" s="72">
        <v>139</v>
      </c>
      <c r="I263" s="72">
        <v>153</v>
      </c>
      <c r="J263" s="38">
        <f aca="true" t="shared" si="55" ref="J263:J276">F263+G263+H263+I263</f>
        <v>709</v>
      </c>
      <c r="K263" s="10">
        <v>4416</v>
      </c>
      <c r="L263" s="10">
        <v>4416</v>
      </c>
      <c r="M263" s="185">
        <f aca="true" t="shared" si="56" ref="M263:M276">$K263*($F263+$G263)</f>
        <v>1841472</v>
      </c>
      <c r="N263" s="118">
        <f aca="true" t="shared" si="57" ref="N263:N276">M263+(H263+I263)*L263</f>
        <v>3130944</v>
      </c>
      <c r="O263" s="105">
        <f aca="true" t="shared" si="58" ref="O263:O276">IF(K263&gt;prisgrense,(F263+G263)*prisgrense,(F263+G263)*K263)</f>
        <v>1841472</v>
      </c>
      <c r="P263" s="10">
        <f aca="true" t="shared" si="59" ref="P263:P276">O263+IF(L263&gt;prisgrense,(H263+I263)*prisgrense,(H263+I263)*L263)</f>
        <v>3130944</v>
      </c>
      <c r="Q263" s="7"/>
    </row>
    <row r="264" spans="1:17" ht="10.5">
      <c r="A264" s="6" t="s">
        <v>61</v>
      </c>
      <c r="B264" s="7" t="s">
        <v>61</v>
      </c>
      <c r="C264" s="21" t="s">
        <v>298</v>
      </c>
      <c r="D264" s="8" t="s">
        <v>22</v>
      </c>
      <c r="E264" s="8">
        <v>2</v>
      </c>
      <c r="F264" s="72">
        <v>79</v>
      </c>
      <c r="G264" s="72">
        <v>118</v>
      </c>
      <c r="H264" s="72">
        <v>92</v>
      </c>
      <c r="I264" s="72">
        <v>83</v>
      </c>
      <c r="J264" s="38">
        <f t="shared" si="55"/>
        <v>372</v>
      </c>
      <c r="K264" s="10">
        <v>4416</v>
      </c>
      <c r="L264" s="10">
        <v>4416</v>
      </c>
      <c r="M264" s="185">
        <f t="shared" si="56"/>
        <v>869952</v>
      </c>
      <c r="N264" s="118">
        <f t="shared" si="57"/>
        <v>1642752</v>
      </c>
      <c r="O264" s="105">
        <f t="shared" si="58"/>
        <v>869952</v>
      </c>
      <c r="P264" s="10">
        <f t="shared" si="59"/>
        <v>1642752</v>
      </c>
      <c r="Q264" s="7"/>
    </row>
    <row r="265" spans="1:17" ht="10.5">
      <c r="A265" s="6" t="s">
        <v>61</v>
      </c>
      <c r="B265" s="7" t="s">
        <v>61</v>
      </c>
      <c r="C265" s="7" t="s">
        <v>299</v>
      </c>
      <c r="D265" s="8" t="s">
        <v>130</v>
      </c>
      <c r="E265" s="8">
        <v>2</v>
      </c>
      <c r="F265" s="72">
        <v>50</v>
      </c>
      <c r="G265" s="72">
        <v>73</v>
      </c>
      <c r="H265" s="72">
        <v>69</v>
      </c>
      <c r="I265" s="72">
        <v>64</v>
      </c>
      <c r="J265" s="38">
        <f t="shared" si="55"/>
        <v>256</v>
      </c>
      <c r="K265" s="10">
        <v>4416</v>
      </c>
      <c r="L265" s="10">
        <v>4416</v>
      </c>
      <c r="M265" s="185">
        <f t="shared" si="56"/>
        <v>543168</v>
      </c>
      <c r="N265" s="118">
        <f t="shared" si="57"/>
        <v>1130496</v>
      </c>
      <c r="O265" s="105">
        <f t="shared" si="58"/>
        <v>543168</v>
      </c>
      <c r="P265" s="10">
        <f t="shared" si="59"/>
        <v>1130496</v>
      </c>
      <c r="Q265" s="7"/>
    </row>
    <row r="266" spans="1:17" ht="10.5">
      <c r="A266" s="6" t="s">
        <v>61</v>
      </c>
      <c r="B266" s="7" t="s">
        <v>61</v>
      </c>
      <c r="C266" s="7" t="s">
        <v>302</v>
      </c>
      <c r="D266" s="8" t="s">
        <v>22</v>
      </c>
      <c r="E266" s="27">
        <v>2</v>
      </c>
      <c r="F266" s="72">
        <v>57</v>
      </c>
      <c r="G266" s="72">
        <v>57</v>
      </c>
      <c r="H266" s="72">
        <v>35</v>
      </c>
      <c r="I266" s="72">
        <v>17</v>
      </c>
      <c r="J266" s="38">
        <f t="shared" si="55"/>
        <v>166</v>
      </c>
      <c r="K266" s="10">
        <v>4360</v>
      </c>
      <c r="L266" s="10">
        <v>4360</v>
      </c>
      <c r="M266" s="185">
        <f t="shared" si="56"/>
        <v>497040</v>
      </c>
      <c r="N266" s="118">
        <f t="shared" si="57"/>
        <v>723760</v>
      </c>
      <c r="O266" s="105">
        <f t="shared" si="58"/>
        <v>497040</v>
      </c>
      <c r="P266" s="10">
        <f t="shared" si="59"/>
        <v>723760</v>
      </c>
      <c r="Q266" s="7"/>
    </row>
    <row r="267" spans="1:17" ht="10.5">
      <c r="A267" s="6" t="s">
        <v>61</v>
      </c>
      <c r="B267" s="7" t="s">
        <v>61</v>
      </c>
      <c r="C267" s="7" t="s">
        <v>242</v>
      </c>
      <c r="D267" s="8" t="s">
        <v>20</v>
      </c>
      <c r="E267" s="8">
        <v>1</v>
      </c>
      <c r="F267" s="72">
        <v>41</v>
      </c>
      <c r="G267" s="72">
        <v>51</v>
      </c>
      <c r="H267" s="72">
        <v>29</v>
      </c>
      <c r="I267" s="72">
        <v>20</v>
      </c>
      <c r="J267" s="75">
        <f t="shared" si="55"/>
        <v>141</v>
      </c>
      <c r="K267" s="10">
        <v>4920</v>
      </c>
      <c r="L267" s="10">
        <v>4920</v>
      </c>
      <c r="M267" s="185">
        <f t="shared" si="56"/>
        <v>452640</v>
      </c>
      <c r="N267" s="118">
        <f t="shared" si="57"/>
        <v>693720</v>
      </c>
      <c r="O267" s="105">
        <f t="shared" si="58"/>
        <v>406272</v>
      </c>
      <c r="P267" s="10">
        <f t="shared" si="59"/>
        <v>622656</v>
      </c>
      <c r="Q267" s="7"/>
    </row>
    <row r="268" spans="1:17" ht="10.5">
      <c r="A268" s="6" t="s">
        <v>61</v>
      </c>
      <c r="B268" s="7" t="s">
        <v>61</v>
      </c>
      <c r="C268" s="21" t="s">
        <v>297</v>
      </c>
      <c r="D268" s="74" t="s">
        <v>21</v>
      </c>
      <c r="E268" s="8">
        <v>2</v>
      </c>
      <c r="F268" s="72">
        <v>27</v>
      </c>
      <c r="G268" s="72">
        <v>36</v>
      </c>
      <c r="H268" s="72">
        <v>41</v>
      </c>
      <c r="I268" s="72">
        <v>27</v>
      </c>
      <c r="J268" s="38">
        <f t="shared" si="55"/>
        <v>131</v>
      </c>
      <c r="K268" s="10">
        <v>4416</v>
      </c>
      <c r="L268" s="10">
        <v>4416</v>
      </c>
      <c r="M268" s="185">
        <f t="shared" si="56"/>
        <v>278208</v>
      </c>
      <c r="N268" s="118">
        <f t="shared" si="57"/>
        <v>578496</v>
      </c>
      <c r="O268" s="105">
        <f t="shared" si="58"/>
        <v>278208</v>
      </c>
      <c r="P268" s="10">
        <f t="shared" si="59"/>
        <v>578496</v>
      </c>
      <c r="Q268" s="7"/>
    </row>
    <row r="269" spans="1:17" ht="10.5">
      <c r="A269" s="6" t="s">
        <v>61</v>
      </c>
      <c r="B269" s="7" t="s">
        <v>61</v>
      </c>
      <c r="C269" s="21" t="s">
        <v>295</v>
      </c>
      <c r="D269" s="74" t="s">
        <v>22</v>
      </c>
      <c r="E269" s="8">
        <v>2</v>
      </c>
      <c r="F269" s="72">
        <v>27</v>
      </c>
      <c r="G269" s="72">
        <v>34</v>
      </c>
      <c r="H269" s="72">
        <v>40</v>
      </c>
      <c r="I269" s="72">
        <v>16</v>
      </c>
      <c r="J269" s="38">
        <f t="shared" si="55"/>
        <v>117</v>
      </c>
      <c r="K269" s="10">
        <v>4920</v>
      </c>
      <c r="L269" s="10">
        <v>4920</v>
      </c>
      <c r="M269" s="185">
        <f t="shared" si="56"/>
        <v>300120</v>
      </c>
      <c r="N269" s="118">
        <f t="shared" si="57"/>
        <v>575640</v>
      </c>
      <c r="O269" s="105">
        <f t="shared" si="58"/>
        <v>269376</v>
      </c>
      <c r="P269" s="10">
        <f t="shared" si="59"/>
        <v>516672</v>
      </c>
      <c r="Q269" s="7"/>
    </row>
    <row r="270" spans="1:17" ht="10.5">
      <c r="A270" s="6" t="s">
        <v>61</v>
      </c>
      <c r="B270" s="7" t="s">
        <v>61</v>
      </c>
      <c r="C270" s="7" t="s">
        <v>304</v>
      </c>
      <c r="D270" s="8" t="s">
        <v>21</v>
      </c>
      <c r="E270" s="8">
        <v>2</v>
      </c>
      <c r="F270" s="72">
        <v>42</v>
      </c>
      <c r="G270" s="72">
        <v>27</v>
      </c>
      <c r="H270" s="72">
        <v>21</v>
      </c>
      <c r="I270" s="72">
        <v>16</v>
      </c>
      <c r="J270" s="38">
        <f t="shared" si="55"/>
        <v>106</v>
      </c>
      <c r="K270" s="10">
        <v>4360</v>
      </c>
      <c r="L270" s="10">
        <v>4360</v>
      </c>
      <c r="M270" s="185">
        <f t="shared" si="56"/>
        <v>300840</v>
      </c>
      <c r="N270" s="118">
        <f t="shared" si="57"/>
        <v>462160</v>
      </c>
      <c r="O270" s="105">
        <f t="shared" si="58"/>
        <v>300840</v>
      </c>
      <c r="P270" s="10">
        <f t="shared" si="59"/>
        <v>462160</v>
      </c>
      <c r="Q270" s="7"/>
    </row>
    <row r="271" spans="1:17" ht="10.5">
      <c r="A271" s="6" t="s">
        <v>61</v>
      </c>
      <c r="B271" s="7" t="s">
        <v>61</v>
      </c>
      <c r="C271" s="7" t="s">
        <v>216</v>
      </c>
      <c r="D271" s="8" t="s">
        <v>20</v>
      </c>
      <c r="E271" s="8">
        <v>1</v>
      </c>
      <c r="F271" s="72">
        <v>34</v>
      </c>
      <c r="G271" s="72">
        <v>27</v>
      </c>
      <c r="H271" s="72">
        <v>22</v>
      </c>
      <c r="I271" s="72">
        <v>11</v>
      </c>
      <c r="J271" s="38">
        <f t="shared" si="55"/>
        <v>94</v>
      </c>
      <c r="K271" s="10">
        <v>4360</v>
      </c>
      <c r="L271" s="10">
        <v>4360</v>
      </c>
      <c r="M271" s="185">
        <f t="shared" si="56"/>
        <v>265960</v>
      </c>
      <c r="N271" s="118">
        <f t="shared" si="57"/>
        <v>409840</v>
      </c>
      <c r="O271" s="105">
        <f t="shared" si="58"/>
        <v>265960</v>
      </c>
      <c r="P271" s="10">
        <f t="shared" si="59"/>
        <v>409840</v>
      </c>
      <c r="Q271" s="7"/>
    </row>
    <row r="272" spans="1:17" ht="10.5">
      <c r="A272" s="6" t="s">
        <v>61</v>
      </c>
      <c r="B272" s="7" t="s">
        <v>61</v>
      </c>
      <c r="C272" s="21" t="s">
        <v>300</v>
      </c>
      <c r="D272" s="8" t="s">
        <v>20</v>
      </c>
      <c r="E272" s="27">
        <v>1</v>
      </c>
      <c r="F272" s="72">
        <v>24</v>
      </c>
      <c r="G272" s="72">
        <v>30</v>
      </c>
      <c r="H272" s="72">
        <v>8</v>
      </c>
      <c r="I272" s="72">
        <v>16</v>
      </c>
      <c r="J272" s="38">
        <f t="shared" si="55"/>
        <v>78</v>
      </c>
      <c r="K272" s="10">
        <v>4416</v>
      </c>
      <c r="L272" s="10">
        <v>4416</v>
      </c>
      <c r="M272" s="185">
        <f t="shared" si="56"/>
        <v>238464</v>
      </c>
      <c r="N272" s="118">
        <f t="shared" si="57"/>
        <v>344448</v>
      </c>
      <c r="O272" s="105">
        <f t="shared" si="58"/>
        <v>238464</v>
      </c>
      <c r="P272" s="10">
        <f t="shared" si="59"/>
        <v>344448</v>
      </c>
      <c r="Q272" s="7"/>
    </row>
    <row r="273" spans="1:17" ht="10.5">
      <c r="A273" s="6" t="s">
        <v>61</v>
      </c>
      <c r="B273" s="7" t="s">
        <v>61</v>
      </c>
      <c r="C273" s="7" t="s">
        <v>303</v>
      </c>
      <c r="D273" s="8" t="s">
        <v>130</v>
      </c>
      <c r="E273" s="8">
        <v>2</v>
      </c>
      <c r="F273" s="72">
        <v>14</v>
      </c>
      <c r="G273" s="72">
        <v>9</v>
      </c>
      <c r="H273" s="72">
        <v>23</v>
      </c>
      <c r="I273" s="72">
        <v>11</v>
      </c>
      <c r="J273" s="38">
        <f t="shared" si="55"/>
        <v>57</v>
      </c>
      <c r="K273" s="10">
        <v>4360</v>
      </c>
      <c r="L273" s="10">
        <v>4360</v>
      </c>
      <c r="M273" s="185">
        <f t="shared" si="56"/>
        <v>100280</v>
      </c>
      <c r="N273" s="118">
        <f t="shared" si="57"/>
        <v>248520</v>
      </c>
      <c r="O273" s="105">
        <f t="shared" si="58"/>
        <v>100280</v>
      </c>
      <c r="P273" s="10">
        <f t="shared" si="59"/>
        <v>248520</v>
      </c>
      <c r="Q273" s="7"/>
    </row>
    <row r="274" spans="1:17" ht="10.5">
      <c r="A274" s="6" t="s">
        <v>61</v>
      </c>
      <c r="B274" s="7" t="s">
        <v>61</v>
      </c>
      <c r="C274" s="21" t="s">
        <v>296</v>
      </c>
      <c r="D274" s="74" t="s">
        <v>130</v>
      </c>
      <c r="E274" s="8">
        <v>2</v>
      </c>
      <c r="F274" s="72">
        <v>12</v>
      </c>
      <c r="G274" s="72">
        <v>6</v>
      </c>
      <c r="H274" s="72">
        <v>11</v>
      </c>
      <c r="I274" s="72">
        <v>7</v>
      </c>
      <c r="J274" s="38">
        <f t="shared" si="55"/>
        <v>36</v>
      </c>
      <c r="K274" s="10">
        <v>4920</v>
      </c>
      <c r="L274" s="10">
        <v>4920</v>
      </c>
      <c r="M274" s="185">
        <f t="shared" si="56"/>
        <v>88560</v>
      </c>
      <c r="N274" s="118">
        <f t="shared" si="57"/>
        <v>177120</v>
      </c>
      <c r="O274" s="105">
        <f t="shared" si="58"/>
        <v>79488</v>
      </c>
      <c r="P274" s="10">
        <f t="shared" si="59"/>
        <v>158976</v>
      </c>
      <c r="Q274" s="7"/>
    </row>
    <row r="275" spans="1:17" ht="10.5">
      <c r="A275" s="6" t="s">
        <v>61</v>
      </c>
      <c r="B275" s="7" t="s">
        <v>61</v>
      </c>
      <c r="C275" s="21" t="s">
        <v>367</v>
      </c>
      <c r="D275" s="74" t="s">
        <v>21</v>
      </c>
      <c r="E275" s="8">
        <v>2</v>
      </c>
      <c r="F275" s="72"/>
      <c r="G275" s="72"/>
      <c r="H275" s="72">
        <v>4</v>
      </c>
      <c r="I275" s="72">
        <v>1</v>
      </c>
      <c r="J275" s="38">
        <f t="shared" si="55"/>
        <v>5</v>
      </c>
      <c r="K275" s="10">
        <v>4920</v>
      </c>
      <c r="L275" s="10">
        <v>4920</v>
      </c>
      <c r="M275" s="185">
        <f t="shared" si="56"/>
        <v>0</v>
      </c>
      <c r="N275" s="118">
        <f t="shared" si="57"/>
        <v>24600</v>
      </c>
      <c r="O275" s="105">
        <f t="shared" si="58"/>
        <v>0</v>
      </c>
      <c r="P275" s="10">
        <f t="shared" si="59"/>
        <v>22080</v>
      </c>
      <c r="Q275" s="7"/>
    </row>
    <row r="276" spans="1:17" ht="11.25" thickBot="1">
      <c r="A276" s="6" t="s">
        <v>61</v>
      </c>
      <c r="B276" s="7" t="s">
        <v>61</v>
      </c>
      <c r="C276" s="7" t="s">
        <v>358</v>
      </c>
      <c r="D276" s="8" t="s">
        <v>20</v>
      </c>
      <c r="E276" s="8">
        <v>1</v>
      </c>
      <c r="F276" s="72">
        <v>0</v>
      </c>
      <c r="G276" s="72">
        <v>1</v>
      </c>
      <c r="H276" s="72">
        <v>4</v>
      </c>
      <c r="I276" s="72">
        <v>0</v>
      </c>
      <c r="J276" s="38">
        <f t="shared" si="55"/>
        <v>5</v>
      </c>
      <c r="K276" s="10">
        <v>4360</v>
      </c>
      <c r="L276" s="10">
        <v>4360</v>
      </c>
      <c r="M276" s="185">
        <f t="shared" si="56"/>
        <v>4360</v>
      </c>
      <c r="N276" s="118">
        <f t="shared" si="57"/>
        <v>21800</v>
      </c>
      <c r="O276" s="105">
        <f t="shared" si="58"/>
        <v>4360</v>
      </c>
      <c r="P276" s="10">
        <f t="shared" si="59"/>
        <v>21800</v>
      </c>
      <c r="Q276" s="7" t="s">
        <v>359</v>
      </c>
    </row>
    <row r="277" spans="1:17" ht="10.5">
      <c r="A277" s="12" t="s">
        <v>61</v>
      </c>
      <c r="B277" s="13"/>
      <c r="C277" s="13" t="s">
        <v>62</v>
      </c>
      <c r="D277" s="14"/>
      <c r="E277" s="14"/>
      <c r="F277" s="15">
        <f>SUM(F263:F276)</f>
        <v>638</v>
      </c>
      <c r="G277" s="30">
        <f>SUM(G263:G276)</f>
        <v>655</v>
      </c>
      <c r="H277" s="30">
        <f>SUM(H263:H276)</f>
        <v>538</v>
      </c>
      <c r="I277" s="30">
        <f>SUM(I263:I276)</f>
        <v>442</v>
      </c>
      <c r="J277" s="39">
        <f>SUM(J263:J276)</f>
        <v>2273</v>
      </c>
      <c r="K277" s="81"/>
      <c r="L277" s="81"/>
      <c r="M277" s="180">
        <f>SUM(M263:M276)</f>
        <v>5781064</v>
      </c>
      <c r="N277" s="212">
        <f>SUM(N263:N276)</f>
        <v>10164296</v>
      </c>
      <c r="O277" s="119">
        <f>SUM(O263:O276)</f>
        <v>5694880</v>
      </c>
      <c r="P277" s="16">
        <f>SUM(P263:P276)</f>
        <v>10013600</v>
      </c>
      <c r="Q277" s="9"/>
    </row>
    <row r="278" spans="1:17" ht="10.5">
      <c r="A278" s="22" t="s">
        <v>61</v>
      </c>
      <c r="B278" s="23"/>
      <c r="C278" s="23" t="s">
        <v>23</v>
      </c>
      <c r="D278" s="24"/>
      <c r="E278" s="24"/>
      <c r="F278" s="42">
        <f>F277/F299</f>
        <v>0.038779479698516896</v>
      </c>
      <c r="G278" s="44">
        <f>G277/G299</f>
        <v>0.046829198541502824</v>
      </c>
      <c r="H278" s="44">
        <f>H277/H299</f>
        <v>0.04256665875464831</v>
      </c>
      <c r="I278" s="44">
        <f>I277/I299</f>
        <v>0.02885682574916759</v>
      </c>
      <c r="J278" s="43">
        <f>J277/J299</f>
        <v>0.03892456545937152</v>
      </c>
      <c r="K278" s="19"/>
      <c r="L278" s="19"/>
      <c r="M278" s="188">
        <f>M277/M299</f>
        <v>0.040134707713579645</v>
      </c>
      <c r="N278" s="211">
        <f>N277/N299</f>
        <v>0.036632021025208496</v>
      </c>
      <c r="P278" s="7"/>
      <c r="Q278" s="9"/>
    </row>
    <row r="279" spans="1:17" ht="10.5">
      <c r="A279" s="6" t="s">
        <v>61</v>
      </c>
      <c r="C279" s="7" t="s">
        <v>24</v>
      </c>
      <c r="G279" s="26">
        <f>F277+G277</f>
        <v>1293</v>
      </c>
      <c r="H279" s="26">
        <f>F277+G277+H277</f>
        <v>1831</v>
      </c>
      <c r="I279" s="26">
        <f>F277+G277+H277+I277</f>
        <v>2273</v>
      </c>
      <c r="K279" s="19"/>
      <c r="L279" s="19"/>
      <c r="P279" s="7"/>
      <c r="Q279" s="9"/>
    </row>
    <row r="280" spans="11:17" ht="10.5">
      <c r="K280" s="19"/>
      <c r="L280" s="19"/>
      <c r="P280" s="7"/>
      <c r="Q280" s="9"/>
    </row>
    <row r="281" spans="1:17" ht="10.5">
      <c r="A281" s="6" t="s">
        <v>27</v>
      </c>
      <c r="B281" s="7" t="s">
        <v>27</v>
      </c>
      <c r="C281" s="83" t="s">
        <v>273</v>
      </c>
      <c r="D281" s="8" t="s">
        <v>20</v>
      </c>
      <c r="E281" s="8">
        <v>1</v>
      </c>
      <c r="I281" s="26">
        <v>167</v>
      </c>
      <c r="J281" s="38">
        <f aca="true" t="shared" si="60" ref="J281:J294">F281+G281+H281+I281</f>
        <v>167</v>
      </c>
      <c r="K281" s="10">
        <v>4400</v>
      </c>
      <c r="L281" s="10">
        <v>4400</v>
      </c>
      <c r="M281" s="185">
        <f aca="true" t="shared" si="61" ref="M281:M294">$K281*($F281+$G281)</f>
        <v>0</v>
      </c>
      <c r="N281" s="118">
        <f aca="true" t="shared" si="62" ref="N281:N294">M281+(H281+I281)*L281</f>
        <v>734800</v>
      </c>
      <c r="O281" s="105">
        <f aca="true" t="shared" si="63" ref="O281:O294">IF(K281&gt;prisgrense,(F281+G281)*prisgrense,(F281+G281)*K281)</f>
        <v>0</v>
      </c>
      <c r="P281" s="10">
        <f aca="true" t="shared" si="64" ref="P281:P294">O281+IF(L281&gt;prisgrense,(H281+I281)*prisgrense,(H281+I281)*L281)</f>
        <v>734800</v>
      </c>
      <c r="Q281" s="7"/>
    </row>
    <row r="282" spans="1:17" ht="10.5">
      <c r="A282" s="6" t="s">
        <v>27</v>
      </c>
      <c r="B282" s="7" t="s">
        <v>27</v>
      </c>
      <c r="C282" s="83" t="s">
        <v>271</v>
      </c>
      <c r="D282" s="8" t="s">
        <v>20</v>
      </c>
      <c r="E282" s="8">
        <v>1</v>
      </c>
      <c r="I282" s="26">
        <v>120</v>
      </c>
      <c r="J282" s="38">
        <f t="shared" si="60"/>
        <v>120</v>
      </c>
      <c r="K282" s="10">
        <v>4400</v>
      </c>
      <c r="L282" s="10">
        <v>4400</v>
      </c>
      <c r="M282" s="185">
        <f t="shared" si="61"/>
        <v>0</v>
      </c>
      <c r="N282" s="118">
        <f t="shared" si="62"/>
        <v>528000</v>
      </c>
      <c r="O282" s="105">
        <f t="shared" si="63"/>
        <v>0</v>
      </c>
      <c r="P282" s="10">
        <f t="shared" si="64"/>
        <v>528000</v>
      </c>
      <c r="Q282" s="7"/>
    </row>
    <row r="283" spans="1:17" ht="10.5">
      <c r="A283" s="6" t="s">
        <v>27</v>
      </c>
      <c r="B283" s="7" t="s">
        <v>27</v>
      </c>
      <c r="C283" s="83" t="s">
        <v>268</v>
      </c>
      <c r="D283" s="8" t="s">
        <v>20</v>
      </c>
      <c r="E283" s="8">
        <v>1</v>
      </c>
      <c r="I283" s="26">
        <v>32</v>
      </c>
      <c r="J283" s="38">
        <f t="shared" si="60"/>
        <v>32</v>
      </c>
      <c r="K283" s="10">
        <v>4400</v>
      </c>
      <c r="L283" s="10">
        <v>4400</v>
      </c>
      <c r="M283" s="185">
        <f t="shared" si="61"/>
        <v>0</v>
      </c>
      <c r="N283" s="118">
        <f t="shared" si="62"/>
        <v>140800</v>
      </c>
      <c r="O283" s="105">
        <f t="shared" si="63"/>
        <v>0</v>
      </c>
      <c r="P283" s="10">
        <f t="shared" si="64"/>
        <v>140800</v>
      </c>
      <c r="Q283" s="7"/>
    </row>
    <row r="284" spans="1:17" ht="10.5">
      <c r="A284" s="6" t="s">
        <v>27</v>
      </c>
      <c r="B284" s="7" t="s">
        <v>27</v>
      </c>
      <c r="C284" s="83" t="s">
        <v>270</v>
      </c>
      <c r="D284" s="8" t="s">
        <v>20</v>
      </c>
      <c r="E284" s="8">
        <v>1</v>
      </c>
      <c r="I284" s="26">
        <v>31</v>
      </c>
      <c r="J284" s="38">
        <f t="shared" si="60"/>
        <v>31</v>
      </c>
      <c r="K284" s="10">
        <v>4400</v>
      </c>
      <c r="L284" s="10">
        <v>4400</v>
      </c>
      <c r="M284" s="185">
        <f t="shared" si="61"/>
        <v>0</v>
      </c>
      <c r="N284" s="118">
        <f t="shared" si="62"/>
        <v>136400</v>
      </c>
      <c r="O284" s="105">
        <f t="shared" si="63"/>
        <v>0</v>
      </c>
      <c r="P284" s="10">
        <f t="shared" si="64"/>
        <v>136400</v>
      </c>
      <c r="Q284" s="7"/>
    </row>
    <row r="285" spans="1:17" ht="10.5">
      <c r="A285" s="6" t="s">
        <v>27</v>
      </c>
      <c r="B285" s="7" t="s">
        <v>27</v>
      </c>
      <c r="C285" s="83" t="s">
        <v>269</v>
      </c>
      <c r="D285" s="8" t="s">
        <v>20</v>
      </c>
      <c r="E285" s="8">
        <v>1</v>
      </c>
      <c r="I285" s="26">
        <v>29</v>
      </c>
      <c r="J285" s="38">
        <f t="shared" si="60"/>
        <v>29</v>
      </c>
      <c r="K285" s="10">
        <v>4416</v>
      </c>
      <c r="L285" s="10">
        <v>4416</v>
      </c>
      <c r="M285" s="185">
        <f t="shared" si="61"/>
        <v>0</v>
      </c>
      <c r="N285" s="118">
        <f t="shared" si="62"/>
        <v>128064</v>
      </c>
      <c r="O285" s="105">
        <f t="shared" si="63"/>
        <v>0</v>
      </c>
      <c r="P285" s="10">
        <f t="shared" si="64"/>
        <v>128064</v>
      </c>
      <c r="Q285" s="7"/>
    </row>
    <row r="286" spans="1:17" ht="10.5">
      <c r="A286" s="6" t="s">
        <v>27</v>
      </c>
      <c r="B286" s="7" t="s">
        <v>27</v>
      </c>
      <c r="C286" s="83" t="s">
        <v>272</v>
      </c>
      <c r="D286" s="8" t="s">
        <v>20</v>
      </c>
      <c r="E286" s="8">
        <v>1</v>
      </c>
      <c r="I286" s="26">
        <v>21</v>
      </c>
      <c r="J286" s="38">
        <f t="shared" si="60"/>
        <v>21</v>
      </c>
      <c r="K286" s="10">
        <v>4816</v>
      </c>
      <c r="L286" s="10">
        <v>4816</v>
      </c>
      <c r="M286" s="185">
        <f t="shared" si="61"/>
        <v>0</v>
      </c>
      <c r="N286" s="118">
        <f t="shared" si="62"/>
        <v>101136</v>
      </c>
      <c r="O286" s="105">
        <f t="shared" si="63"/>
        <v>0</v>
      </c>
      <c r="P286" s="10">
        <f t="shared" si="64"/>
        <v>92736</v>
      </c>
      <c r="Q286" s="7"/>
    </row>
    <row r="287" spans="1:17" ht="10.5">
      <c r="A287" s="6" t="s">
        <v>27</v>
      </c>
      <c r="B287" s="7" t="s">
        <v>27</v>
      </c>
      <c r="C287" s="83" t="s">
        <v>267</v>
      </c>
      <c r="D287" s="8" t="s">
        <v>20</v>
      </c>
      <c r="E287" s="8">
        <v>1</v>
      </c>
      <c r="I287" s="26">
        <v>11</v>
      </c>
      <c r="J287" s="38">
        <f t="shared" si="60"/>
        <v>11</v>
      </c>
      <c r="K287" s="10">
        <v>4320</v>
      </c>
      <c r="L287" s="10">
        <v>4320</v>
      </c>
      <c r="M287" s="185">
        <f t="shared" si="61"/>
        <v>0</v>
      </c>
      <c r="N287" s="118">
        <f t="shared" si="62"/>
        <v>47520</v>
      </c>
      <c r="O287" s="105">
        <f t="shared" si="63"/>
        <v>0</v>
      </c>
      <c r="P287" s="10">
        <f t="shared" si="64"/>
        <v>47520</v>
      </c>
      <c r="Q287" s="7"/>
    </row>
    <row r="288" spans="1:17" ht="10.5">
      <c r="A288" s="6" t="s">
        <v>27</v>
      </c>
      <c r="B288" s="7" t="s">
        <v>27</v>
      </c>
      <c r="C288" s="83" t="s">
        <v>175</v>
      </c>
      <c r="D288" s="8" t="s">
        <v>20</v>
      </c>
      <c r="E288" s="8">
        <v>1</v>
      </c>
      <c r="F288" s="10"/>
      <c r="I288" s="26">
        <v>8</v>
      </c>
      <c r="J288" s="38">
        <f t="shared" si="60"/>
        <v>8</v>
      </c>
      <c r="K288" s="10">
        <v>4976</v>
      </c>
      <c r="L288" s="10">
        <v>4976</v>
      </c>
      <c r="M288" s="185">
        <f t="shared" si="61"/>
        <v>0</v>
      </c>
      <c r="N288" s="118">
        <f t="shared" si="62"/>
        <v>39808</v>
      </c>
      <c r="O288" s="105">
        <f t="shared" si="63"/>
        <v>0</v>
      </c>
      <c r="P288" s="10">
        <f t="shared" si="64"/>
        <v>35328</v>
      </c>
      <c r="Q288" s="7"/>
    </row>
    <row r="289" spans="1:17" ht="10.5">
      <c r="A289" s="6" t="s">
        <v>27</v>
      </c>
      <c r="B289" s="7" t="s">
        <v>27</v>
      </c>
      <c r="C289" s="83" t="s">
        <v>354</v>
      </c>
      <c r="D289" s="8" t="s">
        <v>21</v>
      </c>
      <c r="E289" s="8">
        <v>1</v>
      </c>
      <c r="F289" s="10"/>
      <c r="I289" s="26">
        <v>8</v>
      </c>
      <c r="J289" s="38">
        <f t="shared" si="60"/>
        <v>8</v>
      </c>
      <c r="K289" s="10">
        <v>4416</v>
      </c>
      <c r="L289" s="10">
        <v>4416</v>
      </c>
      <c r="M289" s="185">
        <f t="shared" si="61"/>
        <v>0</v>
      </c>
      <c r="N289" s="118">
        <f t="shared" si="62"/>
        <v>35328</v>
      </c>
      <c r="O289" s="105">
        <f t="shared" si="63"/>
        <v>0</v>
      </c>
      <c r="P289" s="10">
        <f t="shared" si="64"/>
        <v>35328</v>
      </c>
      <c r="Q289" s="7"/>
    </row>
    <row r="290" spans="1:17" ht="10.5">
      <c r="A290" s="6" t="s">
        <v>27</v>
      </c>
      <c r="B290" s="7" t="s">
        <v>27</v>
      </c>
      <c r="C290" s="83" t="s">
        <v>274</v>
      </c>
      <c r="D290" s="8" t="s">
        <v>21</v>
      </c>
      <c r="E290" s="8">
        <v>2</v>
      </c>
      <c r="I290" s="26">
        <v>7</v>
      </c>
      <c r="J290" s="38">
        <f t="shared" si="60"/>
        <v>7</v>
      </c>
      <c r="K290" s="10">
        <v>4736</v>
      </c>
      <c r="L290" s="10">
        <v>4736</v>
      </c>
      <c r="M290" s="185">
        <f t="shared" si="61"/>
        <v>0</v>
      </c>
      <c r="N290" s="118">
        <f t="shared" si="62"/>
        <v>33152</v>
      </c>
      <c r="O290" s="105">
        <f t="shared" si="63"/>
        <v>0</v>
      </c>
      <c r="P290" s="10">
        <f t="shared" si="64"/>
        <v>30912</v>
      </c>
      <c r="Q290" s="7"/>
    </row>
    <row r="291" spans="1:17" ht="10.5">
      <c r="A291" s="6" t="s">
        <v>27</v>
      </c>
      <c r="B291" s="7" t="s">
        <v>27</v>
      </c>
      <c r="C291" s="83" t="s">
        <v>177</v>
      </c>
      <c r="D291" s="8" t="s">
        <v>21</v>
      </c>
      <c r="E291" s="8">
        <v>2</v>
      </c>
      <c r="F291" s="10"/>
      <c r="I291" s="26">
        <v>4</v>
      </c>
      <c r="J291" s="38">
        <f t="shared" si="60"/>
        <v>4</v>
      </c>
      <c r="K291" s="10">
        <v>5216</v>
      </c>
      <c r="L291" s="10">
        <v>5216</v>
      </c>
      <c r="M291" s="185">
        <f t="shared" si="61"/>
        <v>0</v>
      </c>
      <c r="N291" s="118">
        <f t="shared" si="62"/>
        <v>20864</v>
      </c>
      <c r="O291" s="105">
        <f t="shared" si="63"/>
        <v>0</v>
      </c>
      <c r="P291" s="10">
        <f t="shared" si="64"/>
        <v>17664</v>
      </c>
      <c r="Q291" s="7"/>
    </row>
    <row r="292" spans="1:17" ht="10.5">
      <c r="A292" s="6" t="s">
        <v>27</v>
      </c>
      <c r="B292" s="7" t="s">
        <v>27</v>
      </c>
      <c r="C292" s="83" t="s">
        <v>176</v>
      </c>
      <c r="D292" s="8" t="s">
        <v>130</v>
      </c>
      <c r="E292" s="8">
        <v>2</v>
      </c>
      <c r="F292" s="10"/>
      <c r="I292" s="26">
        <v>2</v>
      </c>
      <c r="J292" s="38">
        <f t="shared" si="60"/>
        <v>2</v>
      </c>
      <c r="K292" s="10">
        <v>5776</v>
      </c>
      <c r="L292" s="10">
        <v>5776</v>
      </c>
      <c r="M292" s="185">
        <f t="shared" si="61"/>
        <v>0</v>
      </c>
      <c r="N292" s="118">
        <f t="shared" si="62"/>
        <v>11552</v>
      </c>
      <c r="O292" s="105">
        <f t="shared" si="63"/>
        <v>0</v>
      </c>
      <c r="P292" s="10">
        <f t="shared" si="64"/>
        <v>8832</v>
      </c>
      <c r="Q292" s="7"/>
    </row>
    <row r="293" spans="1:17" ht="10.5">
      <c r="A293" s="6" t="s">
        <v>27</v>
      </c>
      <c r="B293" s="7" t="s">
        <v>27</v>
      </c>
      <c r="C293" s="83" t="s">
        <v>157</v>
      </c>
      <c r="D293" s="8" t="s">
        <v>20</v>
      </c>
      <c r="E293" s="8">
        <v>1</v>
      </c>
      <c r="F293" s="10"/>
      <c r="I293" s="26">
        <v>2</v>
      </c>
      <c r="J293" s="38">
        <f t="shared" si="60"/>
        <v>2</v>
      </c>
      <c r="K293" s="10">
        <v>4976</v>
      </c>
      <c r="L293" s="10">
        <v>4976</v>
      </c>
      <c r="M293" s="185">
        <f t="shared" si="61"/>
        <v>0</v>
      </c>
      <c r="N293" s="118">
        <f t="shared" si="62"/>
        <v>9952</v>
      </c>
      <c r="O293" s="105">
        <f t="shared" si="63"/>
        <v>0</v>
      </c>
      <c r="P293" s="10">
        <f t="shared" si="64"/>
        <v>8832</v>
      </c>
      <c r="Q293" s="7"/>
    </row>
    <row r="294" spans="1:17" ht="11.25" thickBot="1">
      <c r="A294" s="6" t="s">
        <v>27</v>
      </c>
      <c r="B294" s="7" t="s">
        <v>27</v>
      </c>
      <c r="C294" s="83" t="s">
        <v>364</v>
      </c>
      <c r="D294" s="8" t="s">
        <v>21</v>
      </c>
      <c r="E294" s="27">
        <v>2</v>
      </c>
      <c r="I294" s="26">
        <v>1</v>
      </c>
      <c r="J294" s="38">
        <f t="shared" si="60"/>
        <v>1</v>
      </c>
      <c r="K294" s="10">
        <v>4355</v>
      </c>
      <c r="L294" s="10">
        <v>4355</v>
      </c>
      <c r="M294" s="185">
        <f t="shared" si="61"/>
        <v>0</v>
      </c>
      <c r="N294" s="118">
        <f t="shared" si="62"/>
        <v>4355</v>
      </c>
      <c r="O294" s="105">
        <f t="shared" si="63"/>
        <v>0</v>
      </c>
      <c r="P294" s="10">
        <f t="shared" si="64"/>
        <v>4355</v>
      </c>
      <c r="Q294" s="7"/>
    </row>
    <row r="295" spans="1:17" ht="10.5">
      <c r="A295" s="13" t="s">
        <v>27</v>
      </c>
      <c r="B295" s="13"/>
      <c r="C295" s="13" t="s">
        <v>372</v>
      </c>
      <c r="D295" s="13"/>
      <c r="E295" s="13"/>
      <c r="F295" s="120">
        <f>SUM(F281:F294)</f>
        <v>0</v>
      </c>
      <c r="G295" s="122">
        <f>SUM(G281:G294)</f>
        <v>0</v>
      </c>
      <c r="H295" s="122">
        <f>SUM(H281:H294)</f>
        <v>0</v>
      </c>
      <c r="I295" s="122">
        <f>SUM(I281:I294)</f>
        <v>443</v>
      </c>
      <c r="J295" s="121">
        <f>SUM(J281:J294)</f>
        <v>443</v>
      </c>
      <c r="K295" s="13"/>
      <c r="L295" s="13"/>
      <c r="M295" s="181">
        <f>SUM(M281:M294)</f>
        <v>0</v>
      </c>
      <c r="N295" s="210">
        <f>SUM(N281:N294)</f>
        <v>1971731</v>
      </c>
      <c r="O295" s="119">
        <f>SUM(O281:O294)</f>
        <v>0</v>
      </c>
      <c r="P295" s="119">
        <f>SUM(P281:P294)</f>
        <v>1949571</v>
      </c>
      <c r="Q295" s="7"/>
    </row>
    <row r="296" spans="1:17" ht="10.5">
      <c r="A296" s="6" t="s">
        <v>27</v>
      </c>
      <c r="B296" s="23"/>
      <c r="C296" s="23" t="s">
        <v>23</v>
      </c>
      <c r="D296" s="24"/>
      <c r="E296" s="24"/>
      <c r="F296" s="44">
        <f>F295/F299</f>
        <v>0</v>
      </c>
      <c r="G296" s="44">
        <f>G295/G299</f>
        <v>0</v>
      </c>
      <c r="H296" s="44">
        <f>H295/H299</f>
        <v>0</v>
      </c>
      <c r="I296" s="44">
        <f>I295/I299</f>
        <v>0.02892211268525168</v>
      </c>
      <c r="J296" s="43">
        <f>J295/J299</f>
        <v>0.007586265947427006</v>
      </c>
      <c r="K296" s="19"/>
      <c r="L296" s="19"/>
      <c r="M296" s="223" t="e">
        <f>M295/M550</f>
        <v>#DIV/0!</v>
      </c>
      <c r="N296" s="211">
        <f>N295/N299</f>
        <v>0.007106098784220312</v>
      </c>
      <c r="Q296" s="7"/>
    </row>
    <row r="297" spans="1:17" ht="10.5">
      <c r="A297" s="6" t="s">
        <v>27</v>
      </c>
      <c r="C297" s="7" t="s">
        <v>24</v>
      </c>
      <c r="G297" s="28">
        <f>F295+G295</f>
        <v>0</v>
      </c>
      <c r="H297" s="28">
        <f>F295+G295+H295</f>
        <v>0</v>
      </c>
      <c r="I297" s="28">
        <f>F295+G295+H295+I295</f>
        <v>443</v>
      </c>
      <c r="K297" s="19"/>
      <c r="L297" s="19"/>
      <c r="Q297" s="7"/>
    </row>
    <row r="298" spans="11:17" ht="11.25" thickBot="1">
      <c r="K298" s="19"/>
      <c r="L298" s="19"/>
      <c r="P298" s="7"/>
      <c r="Q298" s="8"/>
    </row>
    <row r="299" spans="3:17" ht="13.5" thickBot="1">
      <c r="C299" s="85" t="s">
        <v>63</v>
      </c>
      <c r="D299" s="20"/>
      <c r="E299" s="20"/>
      <c r="F299" s="80">
        <f>SUM(F11,F34,F65,F259,F110,F122,F160,F175,F204,F87,F233,F277,F295)</f>
        <v>16452</v>
      </c>
      <c r="G299" s="80">
        <f>SUM(G11,G34,G65,G259,G110,G122,G160,G175,G204,G87,G233,G277,G295)</f>
        <v>13987</v>
      </c>
      <c r="H299" s="80">
        <f>SUM(H11,H34,H65,H259,H110,H122,H160,H175,H204,H87,H233,H277,H295)</f>
        <v>12639</v>
      </c>
      <c r="I299" s="80">
        <f>SUM(I11,I34,I65,I259,I110,I122,I160,I175,I204,I87,I233,I277,I295)</f>
        <v>15317</v>
      </c>
      <c r="J299" s="133">
        <f>SUM(J11,J34,J65,J259,J110,J122,J160,J175,J204,J87,J233,J277,J295)</f>
        <v>58395</v>
      </c>
      <c r="K299" s="80"/>
      <c r="L299" s="80"/>
      <c r="M299" s="186">
        <f>SUM(M11,M34,M65,M87,M110,M122,M160,M175,M204,M233,M259,M277)</f>
        <v>144041512.43</v>
      </c>
      <c r="N299" s="253">
        <f>SUM(N11,N34,N65,N259,N110,N122,N160,N175,N204,N87,N233,N277,N295)</f>
        <v>277470249.13</v>
      </c>
      <c r="O299" s="254">
        <f>SUM(O11,O34,O65,O259,O110,O122,O160,O175,O204,O87,O233,O277,O295)</f>
        <v>133023028.25</v>
      </c>
      <c r="P299" s="254">
        <f>SUM(P11,P34,P65,P87,P110,P122,P160,P175,P204,P233,P259,P277,P295)</f>
        <v>256145211.29</v>
      </c>
      <c r="Q299" s="255" t="s">
        <v>391</v>
      </c>
    </row>
    <row r="300" spans="3:17" ht="10.5">
      <c r="C300" s="7" t="s">
        <v>351</v>
      </c>
      <c r="I300" s="232">
        <f>F299+G299+H299+I299</f>
        <v>58395</v>
      </c>
      <c r="J300" s="204" t="s">
        <v>332</v>
      </c>
      <c r="K300" s="19"/>
      <c r="L300" s="19"/>
      <c r="M300" s="190" t="s">
        <v>92</v>
      </c>
      <c r="N300" s="118">
        <f>N299*1.25</f>
        <v>346837811.4125</v>
      </c>
      <c r="P300" s="10">
        <f>P299*1.25</f>
        <v>320181514.1125</v>
      </c>
      <c r="Q300" s="9"/>
    </row>
    <row r="301" spans="11:17" ht="10.5">
      <c r="K301" s="19"/>
      <c r="L301" s="19"/>
      <c r="P301" s="7" t="s">
        <v>330</v>
      </c>
      <c r="Q301" s="17"/>
    </row>
    <row r="302" spans="1:17" ht="11.25" thickBot="1">
      <c r="A302" s="21"/>
      <c r="B302" s="21"/>
      <c r="C302" s="9"/>
      <c r="D302" s="9"/>
      <c r="F302" s="92"/>
      <c r="I302" s="36"/>
      <c r="K302" s="70" t="s">
        <v>64</v>
      </c>
      <c r="L302" s="125" t="s">
        <v>93</v>
      </c>
      <c r="M302" s="179"/>
      <c r="P302" s="157"/>
      <c r="Q302" s="17"/>
    </row>
    <row r="303" spans="3:17" ht="11.25" thickTop="1">
      <c r="C303" s="31" t="s">
        <v>65</v>
      </c>
      <c r="D303" s="32"/>
      <c r="E303" s="32"/>
      <c r="F303" s="33">
        <f>SUMIF(D3:D294,"=BTE",F3:F294)</f>
        <v>10671</v>
      </c>
      <c r="G303" s="37">
        <f>SUMIF($D3:$D294,"=BTE",G3:G294)</f>
        <v>9699</v>
      </c>
      <c r="H303" s="37">
        <f>SUMIF($D$3:$D294,"=BTE",H3:H294)</f>
        <v>8057</v>
      </c>
      <c r="I303" s="37">
        <f>SUMIF($D$3:$D294,"=BTE",I3:I294)</f>
        <v>10030</v>
      </c>
      <c r="J303" s="41">
        <f>SUMIF($D$3:$D294,"=BTE",J3:J294)</f>
        <v>38457</v>
      </c>
      <c r="K303" s="71">
        <f aca="true" t="shared" si="65" ref="K303:L307">I303/I$299</f>
        <v>0.6548279689234184</v>
      </c>
      <c r="L303" s="136">
        <f t="shared" si="65"/>
        <v>0.6585666581042897</v>
      </c>
      <c r="M303" s="179"/>
      <c r="P303" s="157"/>
      <c r="Q303" s="9"/>
    </row>
    <row r="304" spans="3:17" ht="10.5">
      <c r="C304" s="34" t="s">
        <v>66</v>
      </c>
      <c r="F304" s="9">
        <f>SUMIF($D3:$D294,"=ITE",F3:F294)</f>
        <v>3262</v>
      </c>
      <c r="G304" s="9">
        <f>SUMIF($D3:$D294,"=ITE",G3:G294)</f>
        <v>2498</v>
      </c>
      <c r="H304" s="9">
        <f>SUMIF($D3:$D294,"=ITE",H3:H294)</f>
        <v>2642</v>
      </c>
      <c r="I304" s="9">
        <f>SUMIF($D3:$D294,"=ITE",I3:I294)</f>
        <v>3237</v>
      </c>
      <c r="J304" s="40">
        <f>SUMIF($D3:$D294,"=ITE",J3:J294)</f>
        <v>11639</v>
      </c>
      <c r="K304" s="71">
        <f t="shared" si="65"/>
        <v>0.21133381210419794</v>
      </c>
      <c r="L304" s="136">
        <f t="shared" si="65"/>
        <v>0.19931500984673345</v>
      </c>
      <c r="M304" s="179"/>
      <c r="P304" s="157"/>
      <c r="Q304" s="9"/>
    </row>
    <row r="305" spans="3:17" ht="10.5">
      <c r="C305" s="34" t="s">
        <v>67</v>
      </c>
      <c r="F305" s="9">
        <f>SUMIF($D3:$D294,"=kan",F3:F294)</f>
        <v>2017</v>
      </c>
      <c r="G305" s="9">
        <f>SUMIF($D3:$D294,"=kan",G3:G294)</f>
        <v>1407</v>
      </c>
      <c r="H305" s="9">
        <f>SUMIF($D3:$D294,"=kan",H3:H294)</f>
        <v>1576</v>
      </c>
      <c r="I305" s="9">
        <f>SUMIF($D3:$D294,"=kan",I3:I294)</f>
        <v>1576</v>
      </c>
      <c r="J305" s="40">
        <f>SUMIF($D3:$D294,"=kan",J3:J294)</f>
        <v>6576</v>
      </c>
      <c r="K305" s="71">
        <f t="shared" si="65"/>
        <v>0.10289221126852517</v>
      </c>
      <c r="L305" s="136">
        <f t="shared" si="65"/>
        <v>0.11261238119702029</v>
      </c>
      <c r="M305" s="179"/>
      <c r="P305" s="157"/>
      <c r="Q305" s="9"/>
    </row>
    <row r="306" spans="3:17" ht="10.5">
      <c r="C306" s="34" t="s">
        <v>130</v>
      </c>
      <c r="F306" s="9">
        <f>SUMIF($D3:$D294,"=CIC",F3:F294)</f>
        <v>493</v>
      </c>
      <c r="G306" s="9">
        <f>SUMIF($D3:$D294,"=CIC",G3:G294)</f>
        <v>379</v>
      </c>
      <c r="H306" s="9">
        <f>SUMIF($D3:$D294,"=CIC",H3:H294)</f>
        <v>356</v>
      </c>
      <c r="I306" s="9">
        <f>SUMIF($D3:$D294,"=CIC",I3:I294)</f>
        <v>466</v>
      </c>
      <c r="J306" s="40">
        <f>SUMIF($D3:$D294,"=CIC",J3:J294)</f>
        <v>1694</v>
      </c>
      <c r="K306" s="71">
        <f t="shared" si="65"/>
        <v>0.030423712215185743</v>
      </c>
      <c r="L306" s="136">
        <f t="shared" si="65"/>
        <v>0.029009332990838257</v>
      </c>
      <c r="M306" s="179"/>
      <c r="P306" s="157"/>
      <c r="Q306" s="9"/>
    </row>
    <row r="307" spans="3:17" ht="10.5">
      <c r="C307" s="34" t="s">
        <v>144</v>
      </c>
      <c r="F307" s="9">
        <f>F299-SUM(F303:F306)</f>
        <v>9</v>
      </c>
      <c r="G307" s="26">
        <f>G299-SUM(G303:G306)</f>
        <v>4</v>
      </c>
      <c r="H307" s="26">
        <f>H299-SUM(H303:H306)</f>
        <v>8</v>
      </c>
      <c r="I307" s="26">
        <f>I299-SUM(I303:I306)</f>
        <v>8</v>
      </c>
      <c r="J307" s="40">
        <f>J299-SUM(J303:J306)</f>
        <v>29</v>
      </c>
      <c r="K307" s="71">
        <f t="shared" si="65"/>
        <v>0.0005222954886727165</v>
      </c>
      <c r="L307" s="136">
        <f t="shared" si="65"/>
        <v>0.0004966178611182465</v>
      </c>
      <c r="M307" s="179"/>
      <c r="P307" s="7"/>
      <c r="Q307" s="9"/>
    </row>
    <row r="308" spans="3:17" ht="11.25" thickBot="1">
      <c r="C308" s="48" t="s">
        <v>68</v>
      </c>
      <c r="D308" s="49"/>
      <c r="E308" s="49"/>
      <c r="F308" s="50">
        <f aca="true" t="shared" si="66" ref="F308:L308">SUM(F303:F307)</f>
        <v>16452</v>
      </c>
      <c r="G308" s="51">
        <f t="shared" si="66"/>
        <v>13987</v>
      </c>
      <c r="H308" s="51">
        <f t="shared" si="66"/>
        <v>12639</v>
      </c>
      <c r="I308" s="51">
        <f t="shared" si="66"/>
        <v>15317</v>
      </c>
      <c r="J308" s="52">
        <f t="shared" si="66"/>
        <v>58395</v>
      </c>
      <c r="K308" s="73">
        <f t="shared" si="66"/>
        <v>0.9999999999999999</v>
      </c>
      <c r="L308" s="176">
        <f t="shared" si="66"/>
        <v>1</v>
      </c>
      <c r="M308" s="179"/>
      <c r="P308" s="7"/>
      <c r="Q308" s="9"/>
    </row>
    <row r="309" spans="9:17" ht="11.25" thickTop="1">
      <c r="I309" s="232">
        <f>F308+G308+H308+I308</f>
        <v>58395</v>
      </c>
      <c r="M309" s="179"/>
      <c r="P309" s="7"/>
      <c r="Q309" s="9"/>
    </row>
    <row r="310" spans="16:17" ht="10.5">
      <c r="P310" s="7"/>
      <c r="Q310" s="9"/>
    </row>
    <row r="311" spans="16:17" ht="10.5">
      <c r="P311" s="7"/>
      <c r="Q311" s="9"/>
    </row>
    <row r="312" spans="16:17" ht="10.5">
      <c r="P312" s="7"/>
      <c r="Q312" s="9"/>
    </row>
    <row r="313" spans="16:17" ht="10.5">
      <c r="P313" s="7"/>
      <c r="Q313" s="9"/>
    </row>
    <row r="314" spans="16:17" ht="10.5">
      <c r="P314" s="7"/>
      <c r="Q314" s="9"/>
    </row>
    <row r="315" spans="16:17" ht="10.5">
      <c r="P315" s="7"/>
      <c r="Q315" s="9"/>
    </row>
    <row r="316" spans="16:17" ht="10.5">
      <c r="P316" s="7"/>
      <c r="Q316" s="9"/>
    </row>
    <row r="317" spans="16:17" ht="10.5">
      <c r="P317" s="7"/>
      <c r="Q317" s="9"/>
    </row>
    <row r="318" spans="16:17" ht="10.5">
      <c r="P318" s="7"/>
      <c r="Q318" s="9"/>
    </row>
    <row r="319" spans="11:17" ht="10.5">
      <c r="K319" s="10" t="s">
        <v>69</v>
      </c>
      <c r="P319" s="7"/>
      <c r="Q319" s="9"/>
    </row>
    <row r="320" spans="11:17" ht="10.5">
      <c r="K320" s="10" t="s">
        <v>70</v>
      </c>
      <c r="P320" s="7"/>
      <c r="Q320" s="9"/>
    </row>
    <row r="321" spans="16:17" ht="10.5">
      <c r="P321" s="7"/>
      <c r="Q321" s="9"/>
    </row>
    <row r="322" spans="3:17" ht="10.5">
      <c r="C322" s="7" t="s">
        <v>178</v>
      </c>
      <c r="D322" s="7"/>
      <c r="F322" s="26">
        <f>SUMIF($E3:$E276,"=1",F3:F276)</f>
        <v>10818</v>
      </c>
      <c r="G322" s="26">
        <f>SUMIF($E3:$E276,"=1",G3:G276)</f>
        <v>9820</v>
      </c>
      <c r="H322" s="26">
        <f>SUMIF($E3:$E276,"=1",H3:H276)</f>
        <v>8182</v>
      </c>
      <c r="I322" s="26">
        <f>SUMIF($E3:$E276,"=1",I3:I276)</f>
        <v>9769</v>
      </c>
      <c r="J322" s="38">
        <f>SUMIF($E3:$E276,"=1",J3:J276)</f>
        <v>38589</v>
      </c>
      <c r="K322" s="42">
        <f>J322/J$299</f>
        <v>0.6608271256100694</v>
      </c>
      <c r="L322" s="42"/>
      <c r="P322" s="7"/>
      <c r="Q322" s="9"/>
    </row>
    <row r="323" spans="3:17" ht="12.75">
      <c r="C323" s="7" t="s">
        <v>180</v>
      </c>
      <c r="D323" s="130"/>
      <c r="F323" s="26">
        <f>SUMIF($E3:$E276,"=2",F3:F276)</f>
        <v>5419</v>
      </c>
      <c r="G323" s="26">
        <f>SUMIF($E3:$E276,"=2",G3:G276)</f>
        <v>3947</v>
      </c>
      <c r="H323" s="26">
        <f>SUMIF($E3:$E276,"=2",H3:H276)</f>
        <v>4281</v>
      </c>
      <c r="I323" s="26">
        <f>SUMIF($E3:$E276,"=2",I3:I276)</f>
        <v>4881</v>
      </c>
      <c r="J323" s="38">
        <f>SUMIF($E3:$E276,"=2",J3:J276)</f>
        <v>18528</v>
      </c>
      <c r="K323" s="42">
        <f>J323/J$299</f>
        <v>0.3172874389930645</v>
      </c>
      <c r="L323" s="42"/>
      <c r="P323" s="7"/>
      <c r="Q323" s="9"/>
    </row>
    <row r="324" spans="3:17" ht="10.5">
      <c r="C324" s="7" t="s">
        <v>181</v>
      </c>
      <c r="F324" s="26">
        <f>SUMIF($E3:$E276,"=3",F3:F276)</f>
        <v>169</v>
      </c>
      <c r="G324" s="26">
        <f>SUMIF($E3:$E276,"=3",G3:G276)</f>
        <v>148</v>
      </c>
      <c r="H324" s="26">
        <f>SUMIF($E3:$E276,"=3",H3:H276)</f>
        <v>107</v>
      </c>
      <c r="I324" s="26">
        <f>SUMIF($E3:$E276,"=3",I3:I276)</f>
        <v>141</v>
      </c>
      <c r="J324" s="38">
        <f>SUMIF($E3:$E276,"=3",J3:J276)</f>
        <v>565</v>
      </c>
      <c r="K324" s="42">
        <f>J324/J$299</f>
        <v>0.009675485914889974</v>
      </c>
      <c r="L324" s="42"/>
      <c r="P324" s="7"/>
      <c r="Q324" s="9"/>
    </row>
    <row r="325" spans="3:17" ht="10.5">
      <c r="C325" s="7" t="s">
        <v>179</v>
      </c>
      <c r="F325" s="26">
        <f>F299-SUM(F322:F324)</f>
        <v>46</v>
      </c>
      <c r="G325" s="26">
        <f>G299-SUM(G322:G324)</f>
        <v>72</v>
      </c>
      <c r="H325" s="26">
        <f>H299-SUM(H322:H324)</f>
        <v>69</v>
      </c>
      <c r="I325" s="26">
        <f>I299-SUM(I322:I324)</f>
        <v>526</v>
      </c>
      <c r="J325" s="151">
        <f>J299-SUM(J322:J324)</f>
        <v>713</v>
      </c>
      <c r="K325" s="42">
        <f>J325/J$299</f>
        <v>0.012209949481976196</v>
      </c>
      <c r="L325" s="42"/>
      <c r="P325" s="7"/>
      <c r="Q325" s="9"/>
    </row>
    <row r="326" spans="1:17" ht="10.5">
      <c r="A326" s="1"/>
      <c r="B326" s="2"/>
      <c r="C326" s="2" t="s">
        <v>7</v>
      </c>
      <c r="D326" s="3"/>
      <c r="E326" s="3"/>
      <c r="F326" s="35">
        <f aca="true" t="shared" si="67" ref="F326:K326">SUM(F322:F325)</f>
        <v>16452</v>
      </c>
      <c r="G326" s="35">
        <f t="shared" si="67"/>
        <v>13987</v>
      </c>
      <c r="H326" s="35">
        <f t="shared" si="67"/>
        <v>12639</v>
      </c>
      <c r="I326" s="35">
        <f t="shared" si="67"/>
        <v>15317</v>
      </c>
      <c r="J326" s="53">
        <f t="shared" si="67"/>
        <v>58395</v>
      </c>
      <c r="K326" s="82">
        <f t="shared" si="67"/>
        <v>1.0000000000000002</v>
      </c>
      <c r="L326" s="82"/>
      <c r="M326" s="182"/>
      <c r="N326" s="216">
        <f>SUM(F326:I326)</f>
        <v>58395</v>
      </c>
      <c r="P326" s="7"/>
      <c r="Q326" s="9"/>
    </row>
    <row r="327" spans="4:17" ht="10.5">
      <c r="D327" s="8" t="s">
        <v>329</v>
      </c>
      <c r="P327" s="7"/>
      <c r="Q327" s="9"/>
    </row>
    <row r="328" spans="3:17" ht="10.5">
      <c r="C328" s="7" t="s">
        <v>328</v>
      </c>
      <c r="D328" s="8">
        <v>4416</v>
      </c>
      <c r="F328" s="9">
        <f>SUMIF($K3:$K276,"&gt;4416",F3:F276)</f>
        <v>7609</v>
      </c>
      <c r="G328" s="9">
        <f>SUMIF($K3:$K276,"&gt;4416",G3:G276)</f>
        <v>6547</v>
      </c>
      <c r="H328" s="9">
        <f>SUMIF($K3:$K276,"&gt;4416",H3:H276)</f>
        <v>6444</v>
      </c>
      <c r="I328" s="9">
        <f>SUMIF($K3:$K276,"&gt;4416",I3:I276)</f>
        <v>7934</v>
      </c>
      <c r="J328" s="38">
        <f>SUMIF($K3:$K276,"&gt;4416",J3:J276)</f>
        <v>28534</v>
      </c>
      <c r="K328" s="42">
        <f>J328/J$299</f>
        <v>0.48863772583269116</v>
      </c>
      <c r="L328" s="42"/>
      <c r="P328" s="7"/>
      <c r="Q328" s="9"/>
    </row>
    <row r="329" spans="3:17" ht="10.5">
      <c r="C329" s="7" t="s">
        <v>71</v>
      </c>
      <c r="F329" s="44">
        <f>(F322+F323)/F299</f>
        <v>0.9869316800389011</v>
      </c>
      <c r="G329" s="54">
        <f>(G322+G323)/G299</f>
        <v>0.9842711088868235</v>
      </c>
      <c r="H329" s="54">
        <f>(H322+H323)/H299</f>
        <v>0.9860748476936466</v>
      </c>
      <c r="I329" s="54">
        <f>(I322+I323)/I299</f>
        <v>0.9564536136319123</v>
      </c>
      <c r="J329" s="145">
        <f>(J322+J323)/J299</f>
        <v>0.9781145646031338</v>
      </c>
      <c r="K329" s="42"/>
      <c r="L329" s="42"/>
      <c r="P329" s="7"/>
      <c r="Q329" s="9"/>
    </row>
    <row r="330" spans="3:17" ht="10.5">
      <c r="C330" s="7" t="s">
        <v>72</v>
      </c>
      <c r="E330" s="9">
        <f>COUNT($K3:$K276)</f>
        <v>223</v>
      </c>
      <c r="K330" s="9"/>
      <c r="P330" s="7"/>
      <c r="Q330" s="9"/>
    </row>
    <row r="331" ht="12.75">
      <c r="P331" s="7"/>
    </row>
    <row r="332" ht="12.75">
      <c r="P332" s="7"/>
    </row>
    <row r="333" ht="12.75">
      <c r="P333" s="7"/>
    </row>
    <row r="334" ht="12.75">
      <c r="P334" s="7"/>
    </row>
    <row r="335" ht="12.75">
      <c r="P335" s="156"/>
    </row>
    <row r="336" spans="1:16" ht="12.75">
      <c r="A336" s="6"/>
      <c r="C336" s="57"/>
      <c r="E336" s="103"/>
      <c r="F336" s="21"/>
      <c r="G336" s="55"/>
      <c r="H336" s="55"/>
      <c r="I336" s="55"/>
      <c r="J336" s="58"/>
      <c r="K336" s="57"/>
      <c r="L336" s="57"/>
      <c r="M336" s="191"/>
      <c r="N336" s="217"/>
      <c r="P336" s="156"/>
    </row>
    <row r="337" spans="3:16" ht="12.75">
      <c r="C337" s="57"/>
      <c r="E337" s="103"/>
      <c r="F337" s="21"/>
      <c r="G337" s="55"/>
      <c r="H337" s="55"/>
      <c r="I337" s="55"/>
      <c r="J337" s="58"/>
      <c r="K337" s="57"/>
      <c r="L337" s="57"/>
      <c r="M337" s="191"/>
      <c r="N337" s="217"/>
      <c r="P337" s="156"/>
    </row>
    <row r="338" spans="3:16" ht="12.75">
      <c r="C338" s="57"/>
      <c r="E338" s="103"/>
      <c r="F338" s="21"/>
      <c r="G338" s="55"/>
      <c r="H338" s="55"/>
      <c r="I338" s="55"/>
      <c r="J338" s="58"/>
      <c r="K338" s="57"/>
      <c r="L338" s="57"/>
      <c r="M338" s="191"/>
      <c r="N338" s="217"/>
      <c r="P338" s="156"/>
    </row>
    <row r="339" spans="3:16" ht="12.75">
      <c r="C339" s="57"/>
      <c r="E339" s="103"/>
      <c r="F339" s="21"/>
      <c r="G339" s="55"/>
      <c r="H339" s="55"/>
      <c r="I339" s="55"/>
      <c r="J339" s="58"/>
      <c r="K339" s="57"/>
      <c r="L339" s="57"/>
      <c r="M339" s="191"/>
      <c r="N339" s="217"/>
      <c r="P339" s="156"/>
    </row>
    <row r="340" spans="3:16" ht="12.75">
      <c r="C340" s="57"/>
      <c r="E340" s="103"/>
      <c r="F340" s="21"/>
      <c r="G340" s="55"/>
      <c r="H340" s="55"/>
      <c r="I340" s="55"/>
      <c r="J340" s="58"/>
      <c r="K340" s="57"/>
      <c r="L340" s="57"/>
      <c r="M340" s="191"/>
      <c r="N340" s="217"/>
      <c r="P340" s="156"/>
    </row>
    <row r="341" spans="3:16" ht="12.75">
      <c r="C341" s="57"/>
      <c r="E341" s="103"/>
      <c r="F341" s="21"/>
      <c r="G341" s="55"/>
      <c r="H341" s="55"/>
      <c r="I341" s="55"/>
      <c r="J341" s="58"/>
      <c r="K341" s="57"/>
      <c r="L341" s="57"/>
      <c r="M341" s="191"/>
      <c r="N341" s="217"/>
      <c r="P341" s="156"/>
    </row>
    <row r="342" spans="3:19" ht="12.75">
      <c r="C342" s="57"/>
      <c r="E342" s="103"/>
      <c r="F342" s="21"/>
      <c r="G342" s="55"/>
      <c r="H342" s="55"/>
      <c r="I342" s="55"/>
      <c r="J342" s="58"/>
      <c r="K342" s="57"/>
      <c r="L342" s="57"/>
      <c r="M342" s="191"/>
      <c r="N342" s="217"/>
      <c r="P342" s="156"/>
      <c r="R342" s="46"/>
      <c r="S342" s="45" t="s">
        <v>74</v>
      </c>
    </row>
    <row r="343" spans="1:19" ht="12.75">
      <c r="A343"/>
      <c r="B343"/>
      <c r="C343" s="57"/>
      <c r="D343"/>
      <c r="E343" s="103"/>
      <c r="F343" s="21"/>
      <c r="G343" s="55"/>
      <c r="H343" s="55"/>
      <c r="I343" s="55"/>
      <c r="J343" s="58"/>
      <c r="K343" s="57"/>
      <c r="L343" s="57"/>
      <c r="M343" s="191"/>
      <c r="N343" s="217"/>
      <c r="P343" s="156"/>
      <c r="Q343"/>
      <c r="S343" s="56" t="s">
        <v>76</v>
      </c>
    </row>
    <row r="344" spans="1:19" ht="12.75">
      <c r="A344"/>
      <c r="B344"/>
      <c r="C344" s="57"/>
      <c r="D344"/>
      <c r="E344" s="103"/>
      <c r="F344" s="21"/>
      <c r="G344" s="55"/>
      <c r="H344" s="55"/>
      <c r="I344" s="55"/>
      <c r="J344" s="58"/>
      <c r="K344" s="57"/>
      <c r="L344" s="57"/>
      <c r="M344" s="191"/>
      <c r="N344" s="217"/>
      <c r="P344" s="156"/>
      <c r="Q344"/>
      <c r="S344" s="46" t="s">
        <v>360</v>
      </c>
    </row>
    <row r="345" spans="1:19" ht="12.75">
      <c r="A345"/>
      <c r="B345"/>
      <c r="C345" s="57"/>
      <c r="D345"/>
      <c r="E345" s="103"/>
      <c r="F345" s="21"/>
      <c r="G345" s="55"/>
      <c r="H345" s="55"/>
      <c r="I345" s="55"/>
      <c r="J345" s="58"/>
      <c r="K345" s="57"/>
      <c r="L345" s="57"/>
      <c r="M345" s="191"/>
      <c r="N345" s="217"/>
      <c r="P345" s="156"/>
      <c r="Q345"/>
      <c r="S345" s="46" t="s">
        <v>362</v>
      </c>
    </row>
    <row r="346" spans="1:19" ht="12.75">
      <c r="A346"/>
      <c r="B346"/>
      <c r="C346" s="57"/>
      <c r="D346"/>
      <c r="E346" s="103"/>
      <c r="F346" s="21"/>
      <c r="G346" s="55"/>
      <c r="H346" s="55"/>
      <c r="I346" s="55"/>
      <c r="J346" s="58"/>
      <c r="K346" s="57"/>
      <c r="L346" s="57"/>
      <c r="M346" s="191"/>
      <c r="N346" s="217"/>
      <c r="P346" s="156"/>
      <c r="Q346"/>
      <c r="S346" s="46" t="s">
        <v>361</v>
      </c>
    </row>
    <row r="347" spans="1:19" ht="12.75">
      <c r="A347"/>
      <c r="B347"/>
      <c r="C347" s="57"/>
      <c r="D347"/>
      <c r="E347" s="103"/>
      <c r="F347" s="21"/>
      <c r="G347" s="55"/>
      <c r="H347" s="55"/>
      <c r="I347" s="55"/>
      <c r="J347" s="58"/>
      <c r="K347" s="7" t="s">
        <v>73</v>
      </c>
      <c r="L347" s="7" t="s">
        <v>73</v>
      </c>
      <c r="M347" s="191"/>
      <c r="N347" s="217"/>
      <c r="Q347" s="9" t="s">
        <v>94</v>
      </c>
      <c r="S347" s="46" t="s">
        <v>78</v>
      </c>
    </row>
    <row r="348" spans="1:19" ht="12.75">
      <c r="A348"/>
      <c r="K348" s="7" t="s">
        <v>75</v>
      </c>
      <c r="L348" s="7" t="s">
        <v>7</v>
      </c>
      <c r="Q348" s="9"/>
      <c r="S348" s="46" t="s">
        <v>80</v>
      </c>
    </row>
    <row r="349" spans="1:17" ht="12.75">
      <c r="A349" s="84"/>
      <c r="C349" s="7" t="s">
        <v>4</v>
      </c>
      <c r="F349" s="127">
        <f>$F$204</f>
        <v>4166</v>
      </c>
      <c r="G349" s="126">
        <f>$G$204</f>
        <v>3440</v>
      </c>
      <c r="H349" s="126">
        <f>$H$204</f>
        <v>3441</v>
      </c>
      <c r="I349" s="126">
        <f>$I$204</f>
        <v>4329</v>
      </c>
      <c r="J349" s="161">
        <f>J$204</f>
        <v>15376</v>
      </c>
      <c r="K349" s="158">
        <f aca="true" t="shared" si="68" ref="K349:K361">I349/I$362</f>
        <v>0.28262714630802377</v>
      </c>
      <c r="L349" s="158">
        <f aca="true" t="shared" si="69" ref="L349:L361">J349/J$362</f>
        <v>0.2633102149156606</v>
      </c>
      <c r="M349" s="192">
        <f>M$204</f>
        <v>36844466.18</v>
      </c>
      <c r="N349" s="218">
        <f>N$204</f>
        <v>74802506.84</v>
      </c>
      <c r="O349" s="105">
        <f>O$204</f>
        <v>33386420</v>
      </c>
      <c r="P349" s="105">
        <f>P$204</f>
        <v>67559860</v>
      </c>
      <c r="Q349" s="42">
        <f aca="true" t="shared" si="70" ref="Q349:Q361">N349/N$362</f>
        <v>0.2695874857738482</v>
      </c>
    </row>
    <row r="350" spans="1:17" ht="12.75">
      <c r="A350"/>
      <c r="C350" s="7" t="s">
        <v>77</v>
      </c>
      <c r="D350" s="7"/>
      <c r="F350" s="127">
        <f>$F$259</f>
        <v>3104</v>
      </c>
      <c r="G350" s="126">
        <f>$G$259</f>
        <v>2811</v>
      </c>
      <c r="H350" s="126">
        <f>$H$259</f>
        <v>2341</v>
      </c>
      <c r="I350" s="126">
        <f>$I$259</f>
        <v>2665</v>
      </c>
      <c r="J350" s="161">
        <f>J$259</f>
        <v>10921</v>
      </c>
      <c r="K350" s="158">
        <f t="shared" si="68"/>
        <v>0.17398968466409873</v>
      </c>
      <c r="L350" s="158">
        <f t="shared" si="69"/>
        <v>0.18701943659559894</v>
      </c>
      <c r="M350" s="192">
        <f>M$259</f>
        <v>28204161</v>
      </c>
      <c r="N350" s="218">
        <f>N$259</f>
        <v>52025862</v>
      </c>
      <c r="O350" s="105">
        <f>O$259</f>
        <v>25728081</v>
      </c>
      <c r="P350" s="105">
        <f>P$259</f>
        <v>47472742</v>
      </c>
      <c r="Q350" s="42">
        <f t="shared" si="70"/>
        <v>0.18750068579649745</v>
      </c>
    </row>
    <row r="351" spans="1:17" ht="10.5">
      <c r="A351" s="83"/>
      <c r="C351" s="7" t="s">
        <v>3</v>
      </c>
      <c r="F351" s="127">
        <f>$F$160</f>
        <v>2500</v>
      </c>
      <c r="G351" s="126">
        <f>G$160</f>
        <v>1949</v>
      </c>
      <c r="H351" s="126">
        <f>H$160</f>
        <v>1767</v>
      </c>
      <c r="I351" s="126">
        <f>$I$160</f>
        <v>2184</v>
      </c>
      <c r="J351" s="161">
        <f>J$160</f>
        <v>8400</v>
      </c>
      <c r="K351" s="158">
        <f t="shared" si="68"/>
        <v>0.14258666840765163</v>
      </c>
      <c r="L351" s="158">
        <f t="shared" si="69"/>
        <v>0.14384793218597483</v>
      </c>
      <c r="M351" s="192">
        <f>M$160</f>
        <v>21395308.39</v>
      </c>
      <c r="N351" s="218">
        <f>N$160</f>
        <v>40542512.06999999</v>
      </c>
      <c r="O351" s="105">
        <f>O$160</f>
        <v>19266542.39</v>
      </c>
      <c r="P351" s="105">
        <f>P$160</f>
        <v>37133890.06999999</v>
      </c>
      <c r="Q351" s="42">
        <f t="shared" si="70"/>
        <v>0.14611480761314005</v>
      </c>
    </row>
    <row r="352" spans="1:17" ht="12.75">
      <c r="A352"/>
      <c r="C352" s="7" t="s">
        <v>5</v>
      </c>
      <c r="F352" s="127">
        <f>$F$233</f>
        <v>2079</v>
      </c>
      <c r="G352" s="127">
        <f>G$233</f>
        <v>1888</v>
      </c>
      <c r="H352" s="127">
        <f>H$233</f>
        <v>1663</v>
      </c>
      <c r="I352" s="127">
        <f>I$233</f>
        <v>2291</v>
      </c>
      <c r="J352" s="161">
        <f>J$233</f>
        <v>7921</v>
      </c>
      <c r="K352" s="158">
        <f t="shared" si="68"/>
        <v>0.14957237056864922</v>
      </c>
      <c r="L352" s="158">
        <f t="shared" si="69"/>
        <v>0.13564517510060792</v>
      </c>
      <c r="M352" s="193">
        <f>M$233</f>
        <v>19208002</v>
      </c>
      <c r="N352" s="219">
        <f>N$233</f>
        <v>38604732</v>
      </c>
      <c r="O352" s="105">
        <f>O$233</f>
        <v>17390402</v>
      </c>
      <c r="P352" s="105">
        <f>P$233</f>
        <v>34802892</v>
      </c>
      <c r="Q352" s="42">
        <f t="shared" si="70"/>
        <v>0.13913106764074357</v>
      </c>
    </row>
    <row r="353" spans="1:17" ht="12.75">
      <c r="A353"/>
      <c r="C353" s="7" t="s">
        <v>0</v>
      </c>
      <c r="F353" s="127">
        <f>$F$65</f>
        <v>1461</v>
      </c>
      <c r="G353" s="127">
        <f>$G$65</f>
        <v>930</v>
      </c>
      <c r="H353" s="127">
        <f>H$65</f>
        <v>864</v>
      </c>
      <c r="I353" s="127">
        <f>I$65</f>
        <v>1239</v>
      </c>
      <c r="J353" s="161">
        <f>J$65</f>
        <v>4494</v>
      </c>
      <c r="K353" s="158">
        <f t="shared" si="68"/>
        <v>0.08089051380818699</v>
      </c>
      <c r="L353" s="158">
        <f t="shared" si="69"/>
        <v>0.07695864371949654</v>
      </c>
      <c r="M353" s="193">
        <f>M$65</f>
        <v>10885350.8</v>
      </c>
      <c r="N353" s="219">
        <f>N$65</f>
        <v>20506489.4</v>
      </c>
      <c r="O353" s="105">
        <f>O$65</f>
        <v>10466806.8</v>
      </c>
      <c r="P353" s="105">
        <f>P$65</f>
        <v>19703345.4</v>
      </c>
      <c r="Q353" s="42">
        <f t="shared" si="70"/>
        <v>0.07390518249901569</v>
      </c>
    </row>
    <row r="354" spans="1:17" ht="12.75">
      <c r="A354"/>
      <c r="C354" s="7" t="s">
        <v>2</v>
      </c>
      <c r="F354" s="127">
        <f>$F$110</f>
        <v>1035</v>
      </c>
      <c r="G354" s="126">
        <f>$G$110</f>
        <v>863</v>
      </c>
      <c r="H354" s="126">
        <f>$H$110</f>
        <v>577</v>
      </c>
      <c r="I354" s="126">
        <f>I$110</f>
        <v>599</v>
      </c>
      <c r="J354" s="161">
        <f>J$110</f>
        <v>3074</v>
      </c>
      <c r="K354" s="158">
        <f t="shared" si="68"/>
        <v>0.039106874714369654</v>
      </c>
      <c r="L354" s="158">
        <f t="shared" si="69"/>
        <v>0.052641493278534124</v>
      </c>
      <c r="M354" s="192">
        <f>M$110</f>
        <v>8333540</v>
      </c>
      <c r="N354" s="218">
        <f>N$110</f>
        <v>13493813</v>
      </c>
      <c r="O354" s="105">
        <f>O$110</f>
        <v>8308340</v>
      </c>
      <c r="P354" s="105">
        <f>P$110</f>
        <v>13441413</v>
      </c>
      <c r="Q354" s="42">
        <f t="shared" si="70"/>
        <v>0.04863156696009559</v>
      </c>
    </row>
    <row r="355" spans="1:17" ht="12.75">
      <c r="A355"/>
      <c r="C355" s="7" t="s">
        <v>79</v>
      </c>
      <c r="F355" s="127">
        <f>$F$87</f>
        <v>654</v>
      </c>
      <c r="G355" s="126">
        <f>$G$87</f>
        <v>542</v>
      </c>
      <c r="H355" s="126">
        <f>$H$87</f>
        <v>524</v>
      </c>
      <c r="I355" s="126">
        <f>$I$87</f>
        <v>722</v>
      </c>
      <c r="J355" s="161">
        <f>J$87</f>
        <v>2442</v>
      </c>
      <c r="K355" s="158">
        <f aca="true" t="shared" si="71" ref="K355:L360">I355/I$362</f>
        <v>0.04713716785271267</v>
      </c>
      <c r="L355" s="158">
        <f t="shared" si="71"/>
        <v>0.04181864885692268</v>
      </c>
      <c r="M355" s="187">
        <f>M$87</f>
        <v>5688527</v>
      </c>
      <c r="N355" s="220">
        <f>N$87</f>
        <v>11673679</v>
      </c>
      <c r="O355" s="105">
        <f>O$87</f>
        <v>5250468</v>
      </c>
      <c r="P355" s="105">
        <f>P$87</f>
        <v>10736232</v>
      </c>
      <c r="Q355" s="42">
        <f aca="true" t="shared" si="72" ref="Q355:Q360">N355/N$362</f>
        <v>0.04207182224617769</v>
      </c>
    </row>
    <row r="356" spans="1:17" ht="12.75">
      <c r="A356"/>
      <c r="C356" s="7" t="s">
        <v>6</v>
      </c>
      <c r="F356" s="127">
        <f>$F$277</f>
        <v>638</v>
      </c>
      <c r="G356" s="126">
        <f>$G$277</f>
        <v>655</v>
      </c>
      <c r="H356" s="126">
        <f>$H$277</f>
        <v>538</v>
      </c>
      <c r="I356" s="126">
        <f>$I$277</f>
        <v>442</v>
      </c>
      <c r="J356" s="161">
        <f>J$277</f>
        <v>2273</v>
      </c>
      <c r="K356" s="158">
        <f t="shared" si="71"/>
        <v>0.02885682574916759</v>
      </c>
      <c r="L356" s="158">
        <f t="shared" si="71"/>
        <v>0.03892456545937152</v>
      </c>
      <c r="M356" s="192">
        <f>M$277</f>
        <v>5781064</v>
      </c>
      <c r="N356" s="218">
        <f>N$277</f>
        <v>10164296</v>
      </c>
      <c r="O356" s="105">
        <f>O$277</f>
        <v>5694880</v>
      </c>
      <c r="P356" s="105">
        <f>P$277</f>
        <v>10013600</v>
      </c>
      <c r="Q356" s="42">
        <f t="shared" si="72"/>
        <v>0.036632021025208496</v>
      </c>
    </row>
    <row r="357" spans="1:17" ht="12.75">
      <c r="A357"/>
      <c r="C357" s="7" t="s">
        <v>1</v>
      </c>
      <c r="F357" s="127">
        <f>F$34</f>
        <v>332</v>
      </c>
      <c r="G357" s="127">
        <f>G$34</f>
        <v>509</v>
      </c>
      <c r="H357" s="127">
        <f>H$34</f>
        <v>505</v>
      </c>
      <c r="I357" s="127">
        <f>I$34</f>
        <v>0</v>
      </c>
      <c r="J357" s="161">
        <f>J$34</f>
        <v>1346</v>
      </c>
      <c r="K357" s="158">
        <f t="shared" si="71"/>
        <v>0</v>
      </c>
      <c r="L357" s="158">
        <f t="shared" si="71"/>
        <v>0.0230499186574193</v>
      </c>
      <c r="M357" s="192">
        <f>M$34</f>
        <v>3705976</v>
      </c>
      <c r="N357" s="218">
        <f>N$34</f>
        <v>5948543</v>
      </c>
      <c r="O357" s="105">
        <f>O$34</f>
        <v>3685416</v>
      </c>
      <c r="P357" s="105">
        <f>P$34</f>
        <v>5904863</v>
      </c>
      <c r="Q357" s="42">
        <f t="shared" si="72"/>
        <v>0.021438489418780883</v>
      </c>
    </row>
    <row r="358" spans="1:21" s="69" customFormat="1" ht="12.75">
      <c r="A358"/>
      <c r="B358" s="7"/>
      <c r="C358" s="7" t="s">
        <v>95</v>
      </c>
      <c r="D358" s="8"/>
      <c r="E358" s="8"/>
      <c r="F358" s="127">
        <f>$F$175</f>
        <v>272</v>
      </c>
      <c r="G358" s="127">
        <f>$G$175</f>
        <v>199</v>
      </c>
      <c r="H358" s="127">
        <f>$H$175</f>
        <v>224</v>
      </c>
      <c r="I358" s="127">
        <f>$I$175</f>
        <v>214</v>
      </c>
      <c r="J358" s="161">
        <f>J$175</f>
        <v>909</v>
      </c>
      <c r="K358" s="158">
        <f t="shared" si="71"/>
        <v>0.013971404321995168</v>
      </c>
      <c r="L358" s="158">
        <f t="shared" si="71"/>
        <v>0.015566401232982276</v>
      </c>
      <c r="M358" s="194">
        <f>$M$175</f>
        <v>2177100</v>
      </c>
      <c r="N358" s="221">
        <f>$N$175</f>
        <v>4200242</v>
      </c>
      <c r="O358" s="105">
        <f>O$175</f>
        <v>2078528</v>
      </c>
      <c r="P358" s="105">
        <f>P$175</f>
        <v>4012736</v>
      </c>
      <c r="Q358" s="42">
        <f t="shared" si="72"/>
        <v>0.015137630117714379</v>
      </c>
      <c r="R358" s="46"/>
      <c r="S358" s="46"/>
      <c r="T358" s="46"/>
      <c r="U358" s="46"/>
    </row>
    <row r="359" spans="1:21" s="69" customFormat="1" ht="12.75">
      <c r="A359"/>
      <c r="B359" s="7"/>
      <c r="C359" s="7" t="s">
        <v>148</v>
      </c>
      <c r="D359" s="8"/>
      <c r="E359" s="8"/>
      <c r="F359" s="127">
        <f>$F$11</f>
        <v>153</v>
      </c>
      <c r="G359" s="127">
        <f>$G$11</f>
        <v>121</v>
      </c>
      <c r="H359" s="127">
        <f>$H$11</f>
        <v>116</v>
      </c>
      <c r="I359" s="127">
        <f>$I$11</f>
        <v>97</v>
      </c>
      <c r="J359" s="161">
        <f>J$11</f>
        <v>487</v>
      </c>
      <c r="K359" s="158">
        <f t="shared" si="71"/>
        <v>0.006332832800156688</v>
      </c>
      <c r="L359" s="158">
        <f t="shared" si="71"/>
        <v>0.008339755116020206</v>
      </c>
      <c r="M359" s="194">
        <f>$M$11</f>
        <v>1179664</v>
      </c>
      <c r="N359" s="221">
        <f>$N$11</f>
        <v>2097584</v>
      </c>
      <c r="O359" s="105">
        <f>O$11</f>
        <v>1166064</v>
      </c>
      <c r="P359" s="105">
        <f>P$11</f>
        <v>2064784</v>
      </c>
      <c r="Q359" s="42">
        <f t="shared" si="72"/>
        <v>0.007559671736256101</v>
      </c>
      <c r="R359" s="46"/>
      <c r="S359" s="46"/>
      <c r="T359" s="46"/>
      <c r="U359" s="46"/>
    </row>
    <row r="360" spans="1:17" ht="12.75">
      <c r="A360"/>
      <c r="C360" s="7" t="s">
        <v>390</v>
      </c>
      <c r="F360" s="127">
        <f>$F$295</f>
        <v>0</v>
      </c>
      <c r="G360" s="127">
        <f>$G$295</f>
        <v>0</v>
      </c>
      <c r="H360" s="127">
        <f>$H$295</f>
        <v>0</v>
      </c>
      <c r="I360" s="127">
        <f>$I$295</f>
        <v>443</v>
      </c>
      <c r="J360" s="161">
        <f>J$295</f>
        <v>443</v>
      </c>
      <c r="K360" s="158">
        <f t="shared" si="71"/>
        <v>0.02892211268525168</v>
      </c>
      <c r="L360" s="158">
        <f t="shared" si="71"/>
        <v>0.007586265947427006</v>
      </c>
      <c r="M360" s="192">
        <f>M$295</f>
        <v>0</v>
      </c>
      <c r="N360" s="218">
        <f>N$295</f>
        <v>1971731</v>
      </c>
      <c r="O360" s="105">
        <f>O$295</f>
        <v>0</v>
      </c>
      <c r="P360" s="105">
        <f>P$295</f>
        <v>1949571</v>
      </c>
      <c r="Q360" s="42">
        <f t="shared" si="72"/>
        <v>0.007106098784220312</v>
      </c>
    </row>
    <row r="361" spans="1:17" ht="13.5" thickBot="1">
      <c r="A361"/>
      <c r="C361" s="7" t="s">
        <v>145</v>
      </c>
      <c r="F361" s="126">
        <f>$F$122</f>
        <v>58</v>
      </c>
      <c r="G361" s="126">
        <f>$G$122</f>
        <v>80</v>
      </c>
      <c r="H361" s="126">
        <f>$H$122</f>
        <v>79</v>
      </c>
      <c r="I361" s="126">
        <f>$I$122</f>
        <v>92</v>
      </c>
      <c r="J361" s="161">
        <f>J$122</f>
        <v>309</v>
      </c>
      <c r="K361" s="158">
        <f t="shared" si="68"/>
        <v>0.0060063981197362405</v>
      </c>
      <c r="L361" s="158">
        <f t="shared" si="69"/>
        <v>0.005291548933984074</v>
      </c>
      <c r="M361" s="187">
        <f>M$122</f>
        <v>638353.0599999999</v>
      </c>
      <c r="N361" s="222">
        <f>N$122</f>
        <v>1438258.82</v>
      </c>
      <c r="O361" s="105">
        <f>O$122</f>
        <v>601080.0599999999</v>
      </c>
      <c r="P361" s="105">
        <f>P$122</f>
        <v>1349282.82</v>
      </c>
      <c r="Q361" s="42">
        <f t="shared" si="70"/>
        <v>0.0051834703883015185</v>
      </c>
    </row>
    <row r="362" spans="1:21" s="60" customFormat="1" ht="13.5" thickBot="1">
      <c r="A362" s="64"/>
      <c r="B362" s="62"/>
      <c r="C362" s="62" t="s">
        <v>7</v>
      </c>
      <c r="D362" s="63"/>
      <c r="E362" s="63"/>
      <c r="F362" s="128">
        <f aca="true" t="shared" si="73" ref="F362:L362">SUM(F349:F361)</f>
        <v>16452</v>
      </c>
      <c r="G362" s="162">
        <f t="shared" si="73"/>
        <v>13987</v>
      </c>
      <c r="H362" s="162">
        <f t="shared" si="73"/>
        <v>12639</v>
      </c>
      <c r="I362" s="162">
        <f t="shared" si="73"/>
        <v>15317</v>
      </c>
      <c r="J362" s="163">
        <f t="shared" si="73"/>
        <v>58395</v>
      </c>
      <c r="K362" s="159">
        <f t="shared" si="73"/>
        <v>1.0000000000000002</v>
      </c>
      <c r="L362" s="159">
        <f t="shared" si="73"/>
        <v>1</v>
      </c>
      <c r="M362" s="186">
        <f>SUM(M349:M361)</f>
        <v>144041512.43</v>
      </c>
      <c r="N362" s="195">
        <f>SUM(N349:N361)</f>
        <v>277470249.13</v>
      </c>
      <c r="O362" s="202">
        <f>SUM(O349:O361)</f>
        <v>133023028.25</v>
      </c>
      <c r="P362" s="162">
        <f>SUM(P349:P361)</f>
        <v>256145211.29</v>
      </c>
      <c r="Q362" s="77">
        <f>SUM(Q349:Q361)</f>
        <v>0.9999999999999998</v>
      </c>
      <c r="R362" s="46"/>
      <c r="S362" s="46"/>
      <c r="T362" s="46"/>
      <c r="U362" s="46"/>
    </row>
    <row r="363" spans="1:21" s="69" customFormat="1" ht="10.5">
      <c r="A363" s="137"/>
      <c r="B363" s="116"/>
      <c r="C363" s="116"/>
      <c r="D363" s="117"/>
      <c r="E363" s="117"/>
      <c r="G363" s="76"/>
      <c r="H363" s="76"/>
      <c r="I363" s="76"/>
      <c r="J363" s="138"/>
      <c r="K363" s="118"/>
      <c r="L363" s="118"/>
      <c r="M363" s="185"/>
      <c r="N363" s="118"/>
      <c r="O363" s="203"/>
      <c r="P363" s="116"/>
      <c r="R363" s="46"/>
      <c r="S363" s="46"/>
      <c r="T363" s="46"/>
      <c r="U363" s="46"/>
    </row>
    <row r="364" spans="1:17" ht="12.75">
      <c r="A364" s="65" t="s">
        <v>81</v>
      </c>
      <c r="B364" s="2"/>
      <c r="C364" s="66"/>
      <c r="D364" s="67"/>
      <c r="E364" s="89"/>
      <c r="F364" s="4"/>
      <c r="G364" s="68"/>
      <c r="H364" s="68"/>
      <c r="I364" s="35"/>
      <c r="J364" s="53"/>
      <c r="K364" s="5"/>
      <c r="L364" s="5"/>
      <c r="M364" s="182"/>
      <c r="N364" s="140"/>
      <c r="P364" s="2"/>
      <c r="Q364" s="4"/>
    </row>
    <row r="365" spans="1:17" ht="12.75">
      <c r="A365" s="61"/>
      <c r="C365" s="116" t="s">
        <v>373</v>
      </c>
      <c r="D365"/>
      <c r="E365" s="99"/>
      <c r="F365" s="21"/>
      <c r="G365" s="36"/>
      <c r="H365" s="36"/>
      <c r="K365" s="9"/>
      <c r="L365" s="9"/>
      <c r="N365" s="69"/>
      <c r="P365" s="7"/>
      <c r="Q365" s="9"/>
    </row>
    <row r="366" spans="3:17" ht="12.75">
      <c r="C366" s="57"/>
      <c r="D366"/>
      <c r="E366" s="104"/>
      <c r="F366" s="21"/>
      <c r="G366" s="36"/>
      <c r="H366" s="36"/>
      <c r="I366" s="36"/>
      <c r="K366" s="9"/>
      <c r="L366" s="9"/>
      <c r="N366" s="69"/>
      <c r="P366" s="7"/>
      <c r="Q366" s="9"/>
    </row>
    <row r="367" spans="1:256" s="46" customFormat="1" ht="10.5">
      <c r="A367" s="86" t="s">
        <v>8</v>
      </c>
      <c r="B367" s="87" t="s">
        <v>9</v>
      </c>
      <c r="C367" s="87" t="s">
        <v>10</v>
      </c>
      <c r="D367" s="88" t="s">
        <v>11</v>
      </c>
      <c r="E367" s="88" t="s">
        <v>96</v>
      </c>
      <c r="F367" s="89" t="s">
        <v>12</v>
      </c>
      <c r="G367" s="89" t="s">
        <v>13</v>
      </c>
      <c r="H367" s="89" t="s">
        <v>14</v>
      </c>
      <c r="I367" s="89" t="s">
        <v>15</v>
      </c>
      <c r="J367" s="90" t="s">
        <v>16</v>
      </c>
      <c r="K367" s="91" t="s">
        <v>325</v>
      </c>
      <c r="L367" s="91" t="s">
        <v>326</v>
      </c>
      <c r="M367" s="177" t="s">
        <v>89</v>
      </c>
      <c r="N367" s="207" t="s">
        <v>90</v>
      </c>
      <c r="O367" s="196" t="s">
        <v>327</v>
      </c>
      <c r="P367" s="91" t="s">
        <v>333</v>
      </c>
      <c r="Q367" s="9" t="s">
        <v>352</v>
      </c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  <c r="IT367" s="9"/>
      <c r="IU367" s="9"/>
      <c r="IV367" s="9"/>
    </row>
    <row r="368" spans="1:256" s="46" customFormat="1" ht="10.5">
      <c r="A368" s="96"/>
      <c r="B368" s="97"/>
      <c r="C368" s="97"/>
      <c r="D368" s="98"/>
      <c r="E368" s="98"/>
      <c r="F368" s="99" t="s">
        <v>17</v>
      </c>
      <c r="G368" s="99" t="s">
        <v>17</v>
      </c>
      <c r="H368" s="99" t="s">
        <v>17</v>
      </c>
      <c r="I368" s="99" t="s">
        <v>17</v>
      </c>
      <c r="J368" s="100" t="s">
        <v>17</v>
      </c>
      <c r="K368" s="101" t="s">
        <v>18</v>
      </c>
      <c r="L368" s="101" t="s">
        <v>18</v>
      </c>
      <c r="M368" s="178" t="s">
        <v>91</v>
      </c>
      <c r="N368" s="208" t="s">
        <v>91</v>
      </c>
      <c r="O368" s="197" t="s">
        <v>91</v>
      </c>
      <c r="P368" s="101" t="s">
        <v>91</v>
      </c>
      <c r="Q368" s="9" t="s">
        <v>353</v>
      </c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  <c r="IT368" s="9"/>
      <c r="IU368" s="9"/>
      <c r="IV368" s="9"/>
    </row>
    <row r="369" spans="1:17" ht="10.5">
      <c r="A369" s="6" t="s">
        <v>26</v>
      </c>
      <c r="B369" s="7" t="s">
        <v>57</v>
      </c>
      <c r="C369" s="7" t="s">
        <v>135</v>
      </c>
      <c r="D369" s="8" t="s">
        <v>20</v>
      </c>
      <c r="E369" s="27">
        <v>1</v>
      </c>
      <c r="F369" s="9">
        <v>1334</v>
      </c>
      <c r="G369" s="26">
        <v>1217</v>
      </c>
      <c r="H369" s="26">
        <v>983</v>
      </c>
      <c r="I369" s="21">
        <v>1280</v>
      </c>
      <c r="J369" s="38">
        <f aca="true" t="shared" si="74" ref="J369:J378">F369+G369+H369+I369</f>
        <v>4814</v>
      </c>
      <c r="K369" s="10">
        <v>4355</v>
      </c>
      <c r="L369" s="10">
        <v>4355</v>
      </c>
      <c r="M369" s="185">
        <f aca="true" t="shared" si="75" ref="M369:M378">$K369*($F369+$G369)</f>
        <v>11109605</v>
      </c>
      <c r="N369" s="118">
        <f aca="true" t="shared" si="76" ref="N369:N378">M369+(H369+I369)*L369</f>
        <v>20964970</v>
      </c>
      <c r="O369" s="105">
        <f aca="true" t="shared" si="77" ref="O369:O378">IF(K369&gt;prisgrense,(F369+G369)*prisgrense,(F369+G369)*K369)</f>
        <v>11109605</v>
      </c>
      <c r="P369" s="10">
        <f aca="true" t="shared" si="78" ref="P369:P378">O369+IF(L369&gt;prisgrense,(H369+I369)*prisgrense,(H369+I369)*L369)</f>
        <v>20964970</v>
      </c>
      <c r="Q369" s="7"/>
    </row>
    <row r="370" spans="1:17" ht="10.5">
      <c r="A370" s="6" t="s">
        <v>50</v>
      </c>
      <c r="B370" s="7" t="s">
        <v>50</v>
      </c>
      <c r="C370" s="7" t="s">
        <v>348</v>
      </c>
      <c r="D370" s="8" t="s">
        <v>20</v>
      </c>
      <c r="E370" s="8">
        <v>1</v>
      </c>
      <c r="F370" s="9">
        <v>730</v>
      </c>
      <c r="G370" s="9">
        <v>774</v>
      </c>
      <c r="H370" s="9">
        <v>717</v>
      </c>
      <c r="I370" s="9">
        <v>1062</v>
      </c>
      <c r="J370" s="38">
        <f t="shared" si="74"/>
        <v>3283</v>
      </c>
      <c r="K370" s="10">
        <v>5136</v>
      </c>
      <c r="L370" s="10">
        <v>5136</v>
      </c>
      <c r="M370" s="185">
        <f t="shared" si="75"/>
        <v>7724544</v>
      </c>
      <c r="N370" s="118">
        <f t="shared" si="76"/>
        <v>16861488</v>
      </c>
      <c r="O370" s="105">
        <f t="shared" si="77"/>
        <v>6641664</v>
      </c>
      <c r="P370" s="10">
        <f t="shared" si="78"/>
        <v>14497728</v>
      </c>
      <c r="Q370" s="9"/>
    </row>
    <row r="371" spans="1:17" ht="10.5">
      <c r="A371" s="6" t="s">
        <v>26</v>
      </c>
      <c r="B371" s="7" t="s">
        <v>57</v>
      </c>
      <c r="C371" s="7" t="s">
        <v>306</v>
      </c>
      <c r="D371" s="8" t="s">
        <v>20</v>
      </c>
      <c r="E371" s="8">
        <v>1</v>
      </c>
      <c r="F371" s="9">
        <v>572</v>
      </c>
      <c r="G371" s="26">
        <v>634</v>
      </c>
      <c r="H371" s="26">
        <v>492</v>
      </c>
      <c r="I371" s="231">
        <v>487</v>
      </c>
      <c r="J371" s="38">
        <f t="shared" si="74"/>
        <v>2185</v>
      </c>
      <c r="K371" s="10">
        <v>5216</v>
      </c>
      <c r="L371" s="10">
        <v>5216</v>
      </c>
      <c r="M371" s="185">
        <f t="shared" si="75"/>
        <v>6290496</v>
      </c>
      <c r="N371" s="118">
        <f t="shared" si="76"/>
        <v>11396960</v>
      </c>
      <c r="O371" s="105">
        <f t="shared" si="77"/>
        <v>5325696</v>
      </c>
      <c r="P371" s="10">
        <f t="shared" si="78"/>
        <v>9648960</v>
      </c>
      <c r="Q371" s="7"/>
    </row>
    <row r="372" spans="1:17" ht="10.5">
      <c r="A372" s="6" t="s">
        <v>31</v>
      </c>
      <c r="B372" s="7" t="s">
        <v>32</v>
      </c>
      <c r="C372" s="7" t="s">
        <v>291</v>
      </c>
      <c r="D372" s="8" t="s">
        <v>20</v>
      </c>
      <c r="E372" s="8">
        <v>1</v>
      </c>
      <c r="F372" s="9">
        <v>565</v>
      </c>
      <c r="G372" s="9">
        <v>401</v>
      </c>
      <c r="H372" s="9">
        <v>375</v>
      </c>
      <c r="I372" s="9">
        <v>670</v>
      </c>
      <c r="J372" s="38">
        <f t="shared" si="74"/>
        <v>2011</v>
      </c>
      <c r="K372" s="10">
        <v>4416</v>
      </c>
      <c r="L372" s="10">
        <v>4416</v>
      </c>
      <c r="M372" s="185">
        <f t="shared" si="75"/>
        <v>4265856</v>
      </c>
      <c r="N372" s="118">
        <f t="shared" si="76"/>
        <v>8880576</v>
      </c>
      <c r="O372" s="105">
        <f t="shared" si="77"/>
        <v>4265856</v>
      </c>
      <c r="P372" s="10">
        <f t="shared" si="78"/>
        <v>8880576</v>
      </c>
      <c r="Q372" s="9"/>
    </row>
    <row r="373" spans="1:17" ht="10.5">
      <c r="A373" s="6" t="s">
        <v>46</v>
      </c>
      <c r="B373" s="7" t="s">
        <v>46</v>
      </c>
      <c r="C373" s="116" t="s">
        <v>198</v>
      </c>
      <c r="D373" s="117" t="s">
        <v>21</v>
      </c>
      <c r="E373" s="117">
        <v>2</v>
      </c>
      <c r="F373" s="9">
        <v>555</v>
      </c>
      <c r="G373" s="26">
        <v>377</v>
      </c>
      <c r="H373" s="21">
        <v>352</v>
      </c>
      <c r="I373" s="21">
        <v>632</v>
      </c>
      <c r="J373" s="38">
        <f t="shared" si="74"/>
        <v>1916</v>
      </c>
      <c r="K373" s="10">
        <v>5616</v>
      </c>
      <c r="L373" s="10">
        <v>5616</v>
      </c>
      <c r="M373" s="185">
        <f t="shared" si="75"/>
        <v>5234112</v>
      </c>
      <c r="N373" s="118">
        <f t="shared" si="76"/>
        <v>10760256</v>
      </c>
      <c r="O373" s="105">
        <f t="shared" si="77"/>
        <v>4115712</v>
      </c>
      <c r="P373" s="10">
        <f t="shared" si="78"/>
        <v>8461056</v>
      </c>
      <c r="Q373" s="7"/>
    </row>
    <row r="374" spans="1:17" ht="10.5">
      <c r="A374" s="6" t="s">
        <v>46</v>
      </c>
      <c r="B374" s="7" t="s">
        <v>46</v>
      </c>
      <c r="C374" s="116" t="s">
        <v>197</v>
      </c>
      <c r="D374" s="117" t="s">
        <v>20</v>
      </c>
      <c r="E374" s="117">
        <v>1</v>
      </c>
      <c r="F374" s="9">
        <v>413</v>
      </c>
      <c r="G374" s="26">
        <v>397</v>
      </c>
      <c r="H374" s="21">
        <v>426</v>
      </c>
      <c r="I374" s="21">
        <v>588</v>
      </c>
      <c r="J374" s="38">
        <f t="shared" si="74"/>
        <v>1824</v>
      </c>
      <c r="K374" s="10">
        <v>5136</v>
      </c>
      <c r="L374" s="10">
        <v>5136</v>
      </c>
      <c r="M374" s="185">
        <f t="shared" si="75"/>
        <v>4160160</v>
      </c>
      <c r="N374" s="118">
        <f t="shared" si="76"/>
        <v>9368064</v>
      </c>
      <c r="O374" s="105">
        <f t="shared" si="77"/>
        <v>3576960</v>
      </c>
      <c r="P374" s="10">
        <f t="shared" si="78"/>
        <v>8054784</v>
      </c>
      <c r="Q374" s="7"/>
    </row>
    <row r="375" spans="1:17" ht="10.5">
      <c r="A375" s="6" t="s">
        <v>46</v>
      </c>
      <c r="B375" s="7" t="s">
        <v>46</v>
      </c>
      <c r="C375" s="116" t="s">
        <v>280</v>
      </c>
      <c r="D375" s="117" t="s">
        <v>21</v>
      </c>
      <c r="E375" s="117">
        <v>2</v>
      </c>
      <c r="F375" s="9">
        <v>439</v>
      </c>
      <c r="G375" s="26">
        <v>323</v>
      </c>
      <c r="H375" s="21">
        <v>421</v>
      </c>
      <c r="I375" s="21">
        <v>573</v>
      </c>
      <c r="J375" s="38">
        <f t="shared" si="74"/>
        <v>1756</v>
      </c>
      <c r="K375" s="10">
        <v>4776</v>
      </c>
      <c r="L375" s="10">
        <v>4776</v>
      </c>
      <c r="M375" s="185">
        <f t="shared" si="75"/>
        <v>3639312</v>
      </c>
      <c r="N375" s="118">
        <f t="shared" si="76"/>
        <v>8386656</v>
      </c>
      <c r="O375" s="105">
        <f t="shared" si="77"/>
        <v>3364992</v>
      </c>
      <c r="P375" s="10">
        <f t="shared" si="78"/>
        <v>7754496</v>
      </c>
      <c r="Q375" s="7"/>
    </row>
    <row r="376" spans="1:17" ht="10.5">
      <c r="A376" s="6" t="s">
        <v>46</v>
      </c>
      <c r="B376" s="7" t="s">
        <v>46</v>
      </c>
      <c r="C376" s="116" t="s">
        <v>246</v>
      </c>
      <c r="D376" s="117" t="s">
        <v>21</v>
      </c>
      <c r="E376" s="117">
        <v>2</v>
      </c>
      <c r="F376" s="9">
        <v>419</v>
      </c>
      <c r="G376" s="26">
        <v>328</v>
      </c>
      <c r="H376" s="21">
        <v>317</v>
      </c>
      <c r="I376" s="21">
        <v>307</v>
      </c>
      <c r="J376" s="38">
        <f t="shared" si="74"/>
        <v>1371</v>
      </c>
      <c r="K376" s="10">
        <v>4354</v>
      </c>
      <c r="L376" s="10">
        <v>4354</v>
      </c>
      <c r="M376" s="185">
        <f t="shared" si="75"/>
        <v>3252438</v>
      </c>
      <c r="N376" s="118">
        <f t="shared" si="76"/>
        <v>5969334</v>
      </c>
      <c r="O376" s="105">
        <f t="shared" si="77"/>
        <v>3252438</v>
      </c>
      <c r="P376" s="10">
        <f t="shared" si="78"/>
        <v>5969334</v>
      </c>
      <c r="Q376" s="7"/>
    </row>
    <row r="377" spans="1:17" ht="10.5">
      <c r="A377" s="6" t="s">
        <v>87</v>
      </c>
      <c r="B377" s="7" t="s">
        <v>41</v>
      </c>
      <c r="C377" s="7" t="s">
        <v>103</v>
      </c>
      <c r="D377" s="8" t="s">
        <v>20</v>
      </c>
      <c r="E377" s="27">
        <v>1</v>
      </c>
      <c r="F377" s="9">
        <v>418</v>
      </c>
      <c r="G377" s="26">
        <v>313</v>
      </c>
      <c r="H377" s="26">
        <v>324</v>
      </c>
      <c r="I377" s="26">
        <v>285</v>
      </c>
      <c r="J377" s="38">
        <f t="shared" si="74"/>
        <v>1340</v>
      </c>
      <c r="K377" s="10">
        <v>5056</v>
      </c>
      <c r="L377" s="10">
        <v>5056</v>
      </c>
      <c r="M377" s="185">
        <f t="shared" si="75"/>
        <v>3695936</v>
      </c>
      <c r="N377" s="118">
        <f t="shared" si="76"/>
        <v>6775040</v>
      </c>
      <c r="O377" s="105">
        <f t="shared" si="77"/>
        <v>3228096</v>
      </c>
      <c r="P377" s="10">
        <f t="shared" si="78"/>
        <v>5917440</v>
      </c>
      <c r="Q377" s="7"/>
    </row>
    <row r="378" spans="1:17" ht="10.5">
      <c r="A378" s="6" t="s">
        <v>50</v>
      </c>
      <c r="B378" s="7" t="s">
        <v>50</v>
      </c>
      <c r="C378" s="7" t="s">
        <v>347</v>
      </c>
      <c r="D378" s="8" t="s">
        <v>20</v>
      </c>
      <c r="E378" s="8">
        <v>1</v>
      </c>
      <c r="F378" s="9">
        <v>403</v>
      </c>
      <c r="G378" s="9">
        <v>311</v>
      </c>
      <c r="H378" s="9">
        <v>274</v>
      </c>
      <c r="I378" s="9">
        <v>294</v>
      </c>
      <c r="J378" s="38">
        <f t="shared" si="74"/>
        <v>1282</v>
      </c>
      <c r="K378" s="10">
        <v>4416</v>
      </c>
      <c r="L378" s="10">
        <v>4416</v>
      </c>
      <c r="M378" s="185">
        <f t="shared" si="75"/>
        <v>3153024</v>
      </c>
      <c r="N378" s="118">
        <f t="shared" si="76"/>
        <v>5661312</v>
      </c>
      <c r="O378" s="105">
        <f t="shared" si="77"/>
        <v>3153024</v>
      </c>
      <c r="P378" s="10">
        <f t="shared" si="78"/>
        <v>5661312</v>
      </c>
      <c r="Q378" s="7"/>
    </row>
    <row r="379" spans="1:17" ht="10.5">
      <c r="A379" s="1"/>
      <c r="B379" s="2"/>
      <c r="C379" s="2" t="s">
        <v>7</v>
      </c>
      <c r="D379" s="3"/>
      <c r="E379" s="3"/>
      <c r="F379" s="226">
        <f>SUM(F369:F378)</f>
        <v>5848</v>
      </c>
      <c r="G379" s="226">
        <f>SUM(G369:G378)</f>
        <v>5075</v>
      </c>
      <c r="H379" s="226">
        <f>SUM(H369:H378)</f>
        <v>4681</v>
      </c>
      <c r="I379" s="226">
        <f>SUM(I369:I378)</f>
        <v>6178</v>
      </c>
      <c r="J379" s="226">
        <f>SUM(J369:J378)</f>
        <v>21782</v>
      </c>
      <c r="K379" s="226"/>
      <c r="L379" s="226"/>
      <c r="M379" s="226">
        <f>SUM(M369:M378)</f>
        <v>52525483</v>
      </c>
      <c r="N379" s="226">
        <f>SUM(N369:N378)</f>
        <v>105024656</v>
      </c>
      <c r="O379" s="226">
        <f>SUM(O369:O378)</f>
        <v>48034043</v>
      </c>
      <c r="P379" s="226">
        <f>SUM(P369:P378)</f>
        <v>95810656</v>
      </c>
      <c r="Q379" s="82">
        <f>N379/N$362</f>
        <v>0.37850780878058743</v>
      </c>
    </row>
    <row r="380" spans="3:17" ht="10.5">
      <c r="C380" s="7" t="s">
        <v>156</v>
      </c>
      <c r="G380" s="9"/>
      <c r="H380" s="9"/>
      <c r="I380" s="21"/>
      <c r="O380" s="105"/>
      <c r="P380" s="10"/>
      <c r="Q380" s="9"/>
    </row>
    <row r="381" spans="15:17" ht="10.5">
      <c r="O381" s="105"/>
      <c r="P381" s="10"/>
      <c r="Q381" s="7"/>
    </row>
    <row r="382" spans="3:17" ht="10.5">
      <c r="C382" s="116"/>
      <c r="D382" s="117"/>
      <c r="E382" s="117"/>
      <c r="H382" s="21"/>
      <c r="I382" s="21"/>
      <c r="O382" s="105"/>
      <c r="P382" s="10"/>
      <c r="Q382" s="7"/>
    </row>
    <row r="383" spans="3:17" ht="10.5">
      <c r="C383" s="116"/>
      <c r="D383" s="117"/>
      <c r="E383" s="117"/>
      <c r="H383" s="21"/>
      <c r="I383" s="21"/>
      <c r="O383" s="105"/>
      <c r="P383" s="10"/>
      <c r="Q383" s="7"/>
    </row>
    <row r="384" spans="3:17" ht="10.5">
      <c r="C384" s="167"/>
      <c r="D384" s="168"/>
      <c r="E384" s="169"/>
      <c r="F384" s="170"/>
      <c r="G384" s="171"/>
      <c r="H384" s="171"/>
      <c r="I384" s="171"/>
      <c r="J384" s="165"/>
      <c r="O384" s="105"/>
      <c r="P384" s="10"/>
      <c r="Q384" s="7"/>
    </row>
    <row r="385" spans="3:17" ht="10.5">
      <c r="C385" s="116"/>
      <c r="D385" s="117"/>
      <c r="E385" s="117"/>
      <c r="H385" s="21"/>
      <c r="I385" s="21"/>
      <c r="O385" s="105"/>
      <c r="P385" s="10"/>
      <c r="Q385" s="7"/>
    </row>
    <row r="386" spans="8:17" ht="10.5">
      <c r="H386" s="21"/>
      <c r="I386" s="21"/>
      <c r="O386" s="105"/>
      <c r="P386" s="10"/>
      <c r="Q386" s="7"/>
    </row>
    <row r="387" spans="5:17" ht="10.5">
      <c r="E387" s="27"/>
      <c r="O387" s="105"/>
      <c r="P387" s="10"/>
      <c r="Q387" s="7"/>
    </row>
    <row r="388" spans="5:17" ht="10.5">
      <c r="E388" s="27"/>
      <c r="O388" s="105"/>
      <c r="P388" s="10"/>
      <c r="Q388" s="7"/>
    </row>
    <row r="389" spans="5:17" ht="10.5">
      <c r="E389" s="27"/>
      <c r="O389" s="105"/>
      <c r="P389" s="10"/>
      <c r="Q389" s="7"/>
    </row>
    <row r="390" spans="5:17" ht="10.5">
      <c r="E390" s="27"/>
      <c r="O390" s="105"/>
      <c r="P390" s="10"/>
      <c r="Q390" s="7"/>
    </row>
    <row r="391" spans="9:17" ht="10.5">
      <c r="I391" s="225"/>
      <c r="K391" s="19"/>
      <c r="L391" s="19"/>
      <c r="Q391" s="23"/>
    </row>
    <row r="392" spans="14:17" ht="10.5">
      <c r="N392" s="211"/>
      <c r="Q392" s="7"/>
    </row>
    <row r="393" spans="11:17" ht="10.5">
      <c r="K393" s="19"/>
      <c r="L393" s="19"/>
      <c r="M393" s="189"/>
      <c r="Q393" s="7"/>
    </row>
    <row r="394" spans="11:17" ht="10.5">
      <c r="K394" s="19"/>
      <c r="L394" s="19"/>
      <c r="Q394" s="7"/>
    </row>
    <row r="395" spans="11:17" ht="10.5">
      <c r="K395" s="19"/>
      <c r="L395" s="19"/>
      <c r="Q395" s="7"/>
    </row>
    <row r="396" spans="11:17" ht="10.5">
      <c r="K396" s="19"/>
      <c r="L396" s="19"/>
      <c r="Q396" s="23"/>
    </row>
    <row r="397" spans="6:17" ht="10.5">
      <c r="F397" s="17"/>
      <c r="K397" s="19"/>
      <c r="L397" s="19"/>
      <c r="Q397" s="7"/>
    </row>
    <row r="398" spans="11:17" ht="10.5">
      <c r="K398" s="19"/>
      <c r="L398" s="19"/>
      <c r="Q398" s="7"/>
    </row>
    <row r="399" spans="11:17" ht="10.5">
      <c r="K399" s="19"/>
      <c r="L399" s="19"/>
      <c r="Q399" s="7"/>
    </row>
    <row r="400" spans="5:17" ht="10.5">
      <c r="E400" s="27"/>
      <c r="I400" s="21"/>
      <c r="O400" s="105"/>
      <c r="P400" s="10"/>
      <c r="Q400" s="7"/>
    </row>
    <row r="401" spans="7:17" ht="10.5">
      <c r="G401" s="9"/>
      <c r="I401" s="21"/>
      <c r="O401" s="105"/>
      <c r="P401" s="10"/>
      <c r="Q401" s="9"/>
    </row>
    <row r="402" spans="15:17" ht="10.5">
      <c r="O402" s="105"/>
      <c r="P402" s="10"/>
      <c r="Q402" s="7"/>
    </row>
    <row r="403" spans="3:17" ht="10.5">
      <c r="C403" s="167"/>
      <c r="D403" s="168"/>
      <c r="E403" s="169"/>
      <c r="F403" s="170"/>
      <c r="G403" s="171"/>
      <c r="H403" s="171"/>
      <c r="I403" s="171"/>
      <c r="J403" s="165"/>
      <c r="O403" s="105"/>
      <c r="P403" s="10"/>
      <c r="Q403" s="7"/>
    </row>
    <row r="404" spans="3:17" ht="10.5">
      <c r="C404" s="116"/>
      <c r="D404" s="117"/>
      <c r="E404" s="117"/>
      <c r="H404" s="21"/>
      <c r="I404" s="21"/>
      <c r="O404" s="105"/>
      <c r="P404" s="10"/>
      <c r="Q404" s="7"/>
    </row>
    <row r="405" spans="3:17" ht="10.5">
      <c r="C405" s="116"/>
      <c r="D405" s="117"/>
      <c r="E405" s="117"/>
      <c r="H405" s="21"/>
      <c r="I405" s="21"/>
      <c r="O405" s="105"/>
      <c r="P405" s="10"/>
      <c r="Q405" s="7"/>
    </row>
    <row r="406" spans="7:17" ht="10.5">
      <c r="G406" s="11"/>
      <c r="H406" s="11"/>
      <c r="I406" s="11"/>
      <c r="J406" s="165"/>
      <c r="O406" s="105"/>
      <c r="P406" s="10"/>
      <c r="Q406" s="10"/>
    </row>
    <row r="407" spans="8:17" ht="10.5">
      <c r="H407" s="21"/>
      <c r="I407" s="21"/>
      <c r="O407" s="105"/>
      <c r="P407" s="10"/>
      <c r="Q407" s="23"/>
    </row>
    <row r="408" spans="3:17" ht="10.5">
      <c r="C408" s="116"/>
      <c r="D408" s="117"/>
      <c r="E408" s="117"/>
      <c r="H408" s="21"/>
      <c r="I408" s="21"/>
      <c r="O408" s="105"/>
      <c r="P408" s="10"/>
      <c r="Q408" s="7"/>
    </row>
    <row r="409" spans="3:17" ht="10.5">
      <c r="C409" s="116"/>
      <c r="D409" s="117"/>
      <c r="E409" s="117"/>
      <c r="H409" s="21"/>
      <c r="I409" s="21"/>
      <c r="O409" s="105"/>
      <c r="P409" s="10"/>
      <c r="Q409" s="7"/>
    </row>
    <row r="410" ht="10.5">
      <c r="Q410" s="7"/>
    </row>
    <row r="411" spans="11:17" ht="10.5">
      <c r="K411" s="19"/>
      <c r="L411" s="19"/>
      <c r="Q411" s="7"/>
    </row>
    <row r="412" spans="9:17" ht="10.5">
      <c r="I412" s="10"/>
      <c r="K412" s="19"/>
      <c r="L412" s="19"/>
      <c r="Q412" s="23"/>
    </row>
    <row r="413" spans="14:17" ht="10.5">
      <c r="N413" s="211"/>
      <c r="Q413" s="7"/>
    </row>
    <row r="414" spans="11:17" ht="10.5">
      <c r="K414" s="19"/>
      <c r="L414" s="19"/>
      <c r="M414" s="189"/>
      <c r="Q414" s="7"/>
    </row>
    <row r="415" spans="11:17" ht="10.5">
      <c r="K415" s="19"/>
      <c r="L415" s="19"/>
      <c r="Q415" s="7"/>
    </row>
    <row r="416" spans="3:17" ht="10.5">
      <c r="C416" s="83"/>
      <c r="K416" s="19"/>
      <c r="L416" s="19"/>
      <c r="Q416" s="7"/>
    </row>
    <row r="417" spans="3:17" ht="10.5">
      <c r="C417" s="83"/>
      <c r="K417" s="19"/>
      <c r="L417" s="19"/>
      <c r="Q417" s="23"/>
    </row>
    <row r="418" spans="6:17" ht="10.5">
      <c r="F418" s="17"/>
      <c r="K418" s="19"/>
      <c r="L418" s="19"/>
      <c r="Q418" s="7"/>
    </row>
    <row r="419" spans="11:17" ht="10.5">
      <c r="K419" s="19"/>
      <c r="L419" s="19"/>
      <c r="Q419" s="7"/>
    </row>
    <row r="420" spans="11:17" ht="10.5">
      <c r="K420" s="19"/>
      <c r="L420" s="19"/>
      <c r="Q420" s="7"/>
    </row>
  </sheetData>
  <printOptions gridLines="1" horizontalCentered="1"/>
  <pageMargins left="0.33" right="0.2362204724409449" top="0.54" bottom="0.48" header="0.34" footer="0.27"/>
  <pageSetup fitToHeight="0" fitToWidth="1" orientation="portrait" paperSize="9" scale="68" r:id="rId4"/>
  <headerFooter alignWithMargins="0">
    <oddHeader>&amp;C&amp;13Høreapparater fakturert NAV  2006&amp;R&amp;8Rettet 26.04.2007 OA</oddHeader>
    <oddFooter>&amp;CSide &amp;P av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8515625" style="0" customWidth="1"/>
    <col min="2" max="2" width="4.57421875" style="0" customWidth="1"/>
    <col min="3" max="3" width="23.00390625" style="0" customWidth="1"/>
    <col min="4" max="4" width="8.28125" style="0" customWidth="1"/>
    <col min="5" max="5" width="8.421875" style="0" customWidth="1"/>
    <col min="6" max="6" width="8.28125" style="0" customWidth="1"/>
    <col min="7" max="8" width="8.140625" style="0" customWidth="1"/>
    <col min="9" max="9" width="6.57421875" style="0" customWidth="1"/>
    <col min="10" max="10" width="8.00390625" style="0" customWidth="1"/>
    <col min="11" max="11" width="7.421875" style="0" customWidth="1"/>
    <col min="12" max="12" width="9.00390625" style="0" customWidth="1"/>
    <col min="13" max="13" width="9.57421875" style="0" customWidth="1"/>
  </cols>
  <sheetData>
    <row r="1" spans="1:19" s="89" customFormat="1" ht="10.5">
      <c r="A1" s="86" t="s">
        <v>8</v>
      </c>
      <c r="B1" s="87" t="s">
        <v>9</v>
      </c>
      <c r="C1" s="87" t="s">
        <v>10</v>
      </c>
      <c r="D1" s="88" t="s">
        <v>11</v>
      </c>
      <c r="E1" s="89" t="s">
        <v>12</v>
      </c>
      <c r="F1" s="89" t="s">
        <v>13</v>
      </c>
      <c r="G1" s="89" t="s">
        <v>14</v>
      </c>
      <c r="H1" s="89" t="s">
        <v>15</v>
      </c>
      <c r="I1" s="90" t="s">
        <v>16</v>
      </c>
      <c r="J1" s="91" t="s">
        <v>369</v>
      </c>
      <c r="K1" s="91" t="s">
        <v>368</v>
      </c>
      <c r="L1" s="146" t="s">
        <v>89</v>
      </c>
      <c r="M1" s="147" t="s">
        <v>90</v>
      </c>
      <c r="N1" s="92"/>
      <c r="P1" s="93"/>
      <c r="Q1" s="94"/>
      <c r="R1" s="95"/>
      <c r="S1" s="93"/>
    </row>
    <row r="2" spans="1:19" s="99" customFormat="1" ht="10.5">
      <c r="A2" s="96"/>
      <c r="B2" s="97"/>
      <c r="C2" s="97"/>
      <c r="D2" s="98"/>
      <c r="E2" s="99" t="s">
        <v>17</v>
      </c>
      <c r="F2" s="99" t="s">
        <v>17</v>
      </c>
      <c r="G2" s="99" t="s">
        <v>17</v>
      </c>
      <c r="H2" s="99" t="s">
        <v>17</v>
      </c>
      <c r="I2" s="100" t="s">
        <v>17</v>
      </c>
      <c r="J2" s="101" t="s">
        <v>18</v>
      </c>
      <c r="K2" s="101" t="s">
        <v>18</v>
      </c>
      <c r="L2" s="148" t="s">
        <v>91</v>
      </c>
      <c r="M2" s="149" t="s">
        <v>91</v>
      </c>
      <c r="N2" s="92"/>
      <c r="O2" s="9"/>
      <c r="P2" s="46"/>
      <c r="Q2" s="102"/>
      <c r="R2" s="102"/>
      <c r="S2" s="102"/>
    </row>
    <row r="3" spans="1:19" s="69" customFormat="1" ht="12.75">
      <c r="A3" s="116"/>
      <c r="B3" s="116"/>
      <c r="C3" s="143" t="s">
        <v>153</v>
      </c>
      <c r="D3" s="117"/>
      <c r="F3" s="76"/>
      <c r="G3" s="76"/>
      <c r="H3" s="76"/>
      <c r="I3" s="138"/>
      <c r="J3" s="118"/>
      <c r="K3" s="118"/>
      <c r="L3" s="139"/>
      <c r="M3" s="118"/>
      <c r="O3" s="9"/>
      <c r="P3" s="46"/>
      <c r="Q3" s="46"/>
      <c r="R3" s="46"/>
      <c r="S3" s="46"/>
    </row>
    <row r="4" spans="1:19" s="9" customFormat="1" ht="12.75">
      <c r="A4" s="7" t="s">
        <v>25</v>
      </c>
      <c r="B4" s="7"/>
      <c r="C4" s="144" t="s">
        <v>154</v>
      </c>
      <c r="D4" s="8"/>
      <c r="E4" s="9">
        <v>26</v>
      </c>
      <c r="F4" s="26">
        <v>40</v>
      </c>
      <c r="G4" s="26">
        <v>16</v>
      </c>
      <c r="H4" s="26">
        <v>26</v>
      </c>
      <c r="I4" s="138">
        <f>E4+F4+G4+H4</f>
        <v>108</v>
      </c>
      <c r="J4" s="10">
        <v>2400</v>
      </c>
      <c r="K4" s="10"/>
      <c r="L4" s="123">
        <f>$J4*($E4+$F4)</f>
        <v>158400</v>
      </c>
      <c r="M4" s="10">
        <f>L4+(G4+H4)*J4</f>
        <v>259200</v>
      </c>
      <c r="P4" s="46"/>
      <c r="Q4" s="46"/>
      <c r="R4" s="46"/>
      <c r="S4" s="46"/>
    </row>
    <row r="5" spans="1:19" s="9" customFormat="1" ht="10.5">
      <c r="A5" s="7" t="s">
        <v>25</v>
      </c>
      <c r="B5" s="7"/>
      <c r="C5" s="7" t="s">
        <v>205</v>
      </c>
      <c r="D5" s="8"/>
      <c r="F5" s="26"/>
      <c r="G5" s="26">
        <v>10</v>
      </c>
      <c r="H5" s="26">
        <v>0</v>
      </c>
      <c r="I5" s="138">
        <f>E5+F5+G5+H5</f>
        <v>10</v>
      </c>
      <c r="J5" s="10">
        <v>2500</v>
      </c>
      <c r="K5" s="10"/>
      <c r="L5" s="123">
        <f>$J5*($E5+$F5)</f>
        <v>0</v>
      </c>
      <c r="M5" s="10">
        <f>L5+(G5+H5)*J5</f>
        <v>25000</v>
      </c>
      <c r="P5" s="46"/>
      <c r="Q5" s="46"/>
      <c r="R5" s="46"/>
      <c r="S5" s="46"/>
    </row>
    <row r="6" spans="1:19" s="9" customFormat="1" ht="10.5">
      <c r="A6" s="7"/>
      <c r="B6" s="7"/>
      <c r="C6" s="7"/>
      <c r="D6" s="8"/>
      <c r="F6" s="26"/>
      <c r="G6" s="26"/>
      <c r="H6" s="26"/>
      <c r="I6" s="138"/>
      <c r="J6" s="10"/>
      <c r="K6" s="10"/>
      <c r="L6" s="123"/>
      <c r="M6" s="10"/>
      <c r="P6" s="46"/>
      <c r="Q6" s="46"/>
      <c r="R6" s="46"/>
      <c r="S6" s="46"/>
    </row>
    <row r="7" spans="1:19" s="9" customFormat="1" ht="10.5">
      <c r="A7" s="6" t="s">
        <v>31</v>
      </c>
      <c r="B7" s="7" t="s">
        <v>32</v>
      </c>
      <c r="C7" s="7" t="s">
        <v>187</v>
      </c>
      <c r="D7" s="8" t="s">
        <v>21</v>
      </c>
      <c r="E7" s="9">
        <v>17</v>
      </c>
      <c r="F7" s="26">
        <v>20</v>
      </c>
      <c r="G7" s="26">
        <v>14</v>
      </c>
      <c r="H7" s="26">
        <v>4</v>
      </c>
      <c r="I7" s="138">
        <f>E7+F7+G7+H7</f>
        <v>55</v>
      </c>
      <c r="J7" s="10">
        <v>4356</v>
      </c>
      <c r="K7" s="10"/>
      <c r="L7" s="123">
        <f>$J7*($E7+$F7)</f>
        <v>161172</v>
      </c>
      <c r="M7" s="10">
        <f>L7+(G7+H7)*J7</f>
        <v>239580</v>
      </c>
      <c r="P7" s="46"/>
      <c r="Q7" s="46"/>
      <c r="R7" s="46"/>
      <c r="S7" s="46"/>
    </row>
    <row r="8" spans="1:19" s="9" customFormat="1" ht="10.5">
      <c r="A8" s="6" t="s">
        <v>31</v>
      </c>
      <c r="B8" s="7" t="s">
        <v>32</v>
      </c>
      <c r="C8" s="7" t="s">
        <v>188</v>
      </c>
      <c r="D8" s="8" t="s">
        <v>20</v>
      </c>
      <c r="E8" s="9">
        <v>4</v>
      </c>
      <c r="F8" s="26">
        <v>0</v>
      </c>
      <c r="G8" s="26">
        <v>6</v>
      </c>
      <c r="H8" s="26">
        <v>0</v>
      </c>
      <c r="I8" s="138">
        <f>E8+F8+G8+H8</f>
        <v>10</v>
      </c>
      <c r="J8" s="10">
        <v>4356</v>
      </c>
      <c r="K8" s="10"/>
      <c r="L8" s="123">
        <f>$J8*($E8+$F8)</f>
        <v>17424</v>
      </c>
      <c r="M8" s="10">
        <f>L8+(G8+H8)*J8</f>
        <v>43560</v>
      </c>
      <c r="P8" s="46"/>
      <c r="Q8" s="46"/>
      <c r="R8" s="46"/>
      <c r="S8" s="46"/>
    </row>
    <row r="9" spans="1:19" s="9" customFormat="1" ht="10.5">
      <c r="A9" s="7"/>
      <c r="B9" s="7"/>
      <c r="C9" s="7"/>
      <c r="D9" s="8"/>
      <c r="F9" s="26"/>
      <c r="G9" s="26"/>
      <c r="H9" s="26"/>
      <c r="I9" s="138"/>
      <c r="J9" s="10"/>
      <c r="K9" s="10"/>
      <c r="L9" s="123"/>
      <c r="M9" s="10"/>
      <c r="P9" s="46"/>
      <c r="Q9" s="46"/>
      <c r="R9" s="46"/>
      <c r="S9" s="46"/>
    </row>
    <row r="10" spans="1:19" s="9" customFormat="1" ht="10.5">
      <c r="A10" s="7" t="s">
        <v>86</v>
      </c>
      <c r="B10" s="7"/>
      <c r="C10" s="7" t="s">
        <v>163</v>
      </c>
      <c r="D10" s="8"/>
      <c r="E10" s="9">
        <v>336</v>
      </c>
      <c r="F10" s="26">
        <v>351</v>
      </c>
      <c r="G10" s="26">
        <v>398</v>
      </c>
      <c r="H10" s="26">
        <v>402</v>
      </c>
      <c r="I10" s="138">
        <f aca="true" t="shared" si="0" ref="I10:I24">E10+F10+G10+H10</f>
        <v>1487</v>
      </c>
      <c r="J10" s="10">
        <v>665</v>
      </c>
      <c r="K10" s="10">
        <v>665</v>
      </c>
      <c r="L10" s="123">
        <f aca="true" t="shared" si="1" ref="L10:L24">$J10*($E10+$F10)</f>
        <v>456855</v>
      </c>
      <c r="M10" s="10">
        <f aca="true" t="shared" si="2" ref="M10:M24">L10+(G10+H10)*K10</f>
        <v>988855</v>
      </c>
      <c r="P10" s="46"/>
      <c r="Q10" s="46"/>
      <c r="R10" s="46"/>
      <c r="S10" s="46"/>
    </row>
    <row r="11" spans="1:19" s="9" customFormat="1" ht="10.5">
      <c r="A11" s="7" t="s">
        <v>86</v>
      </c>
      <c r="B11" s="7"/>
      <c r="C11" s="7" t="s">
        <v>165</v>
      </c>
      <c r="D11" s="8"/>
      <c r="E11" s="9">
        <v>487</v>
      </c>
      <c r="F11" s="26">
        <v>356</v>
      </c>
      <c r="G11" s="26">
        <v>295</v>
      </c>
      <c r="H11" s="26">
        <v>300</v>
      </c>
      <c r="I11" s="138">
        <f t="shared" si="0"/>
        <v>1438</v>
      </c>
      <c r="J11" s="10">
        <v>1240</v>
      </c>
      <c r="K11" s="10">
        <v>1240</v>
      </c>
      <c r="L11" s="123">
        <f t="shared" si="1"/>
        <v>1045320</v>
      </c>
      <c r="M11" s="10">
        <f t="shared" si="2"/>
        <v>1783120</v>
      </c>
      <c r="P11" s="46"/>
      <c r="Q11" s="46"/>
      <c r="R11" s="46"/>
      <c r="S11" s="46"/>
    </row>
    <row r="12" spans="1:19" s="9" customFormat="1" ht="10.5">
      <c r="A12" s="7" t="s">
        <v>86</v>
      </c>
      <c r="B12" s="7"/>
      <c r="C12" s="7" t="s">
        <v>338</v>
      </c>
      <c r="D12" s="8"/>
      <c r="E12" s="9">
        <v>152</v>
      </c>
      <c r="F12" s="26">
        <v>88</v>
      </c>
      <c r="G12" s="26">
        <v>75</v>
      </c>
      <c r="H12" s="26">
        <v>129</v>
      </c>
      <c r="I12" s="138">
        <f t="shared" si="0"/>
        <v>444</v>
      </c>
      <c r="J12" s="10">
        <v>4416</v>
      </c>
      <c r="K12" s="10">
        <v>4416</v>
      </c>
      <c r="L12" s="123">
        <f t="shared" si="1"/>
        <v>1059840</v>
      </c>
      <c r="M12" s="10">
        <f t="shared" si="2"/>
        <v>1960704</v>
      </c>
      <c r="P12" s="46"/>
      <c r="Q12" s="46"/>
      <c r="R12" s="46"/>
      <c r="S12" s="46"/>
    </row>
    <row r="13" spans="1:19" s="9" customFormat="1" ht="10.5">
      <c r="A13" s="7" t="s">
        <v>86</v>
      </c>
      <c r="B13" s="7"/>
      <c r="C13" s="7" t="s">
        <v>339</v>
      </c>
      <c r="D13" s="8"/>
      <c r="E13" s="9">
        <v>1</v>
      </c>
      <c r="F13" s="26">
        <v>38</v>
      </c>
      <c r="G13" s="26">
        <v>109</v>
      </c>
      <c r="H13" s="26">
        <v>267</v>
      </c>
      <c r="I13" s="138">
        <f t="shared" si="0"/>
        <v>415</v>
      </c>
      <c r="J13" s="10">
        <v>1920</v>
      </c>
      <c r="K13" s="10">
        <v>1920</v>
      </c>
      <c r="L13" s="123">
        <f t="shared" si="1"/>
        <v>74880</v>
      </c>
      <c r="M13" s="10">
        <f t="shared" si="2"/>
        <v>796800</v>
      </c>
      <c r="P13" s="46"/>
      <c r="Q13" s="46"/>
      <c r="R13" s="46"/>
      <c r="S13" s="46"/>
    </row>
    <row r="14" spans="1:19" s="9" customFormat="1" ht="10.5">
      <c r="A14" s="7" t="s">
        <v>86</v>
      </c>
      <c r="B14" s="7"/>
      <c r="C14" s="7" t="s">
        <v>164</v>
      </c>
      <c r="D14" s="8"/>
      <c r="E14" s="9">
        <v>89</v>
      </c>
      <c r="F14" s="26">
        <v>47</v>
      </c>
      <c r="G14" s="26">
        <v>56</v>
      </c>
      <c r="H14" s="26">
        <v>145</v>
      </c>
      <c r="I14" s="138">
        <f t="shared" si="0"/>
        <v>337</v>
      </c>
      <c r="J14" s="10">
        <v>460</v>
      </c>
      <c r="K14" s="10">
        <v>460</v>
      </c>
      <c r="L14" s="123">
        <f t="shared" si="1"/>
        <v>62560</v>
      </c>
      <c r="M14" s="10">
        <f t="shared" si="2"/>
        <v>155020</v>
      </c>
      <c r="P14" s="46"/>
      <c r="Q14" s="46"/>
      <c r="R14" s="46"/>
      <c r="S14" s="46"/>
    </row>
    <row r="15" spans="1:19" s="9" customFormat="1" ht="10.5">
      <c r="A15" s="7" t="s">
        <v>86</v>
      </c>
      <c r="B15" s="7"/>
      <c r="C15" s="7" t="s">
        <v>294</v>
      </c>
      <c r="D15" s="8"/>
      <c r="E15" s="9">
        <v>97</v>
      </c>
      <c r="F15" s="26">
        <v>68</v>
      </c>
      <c r="G15" s="26">
        <v>25</v>
      </c>
      <c r="H15" s="26">
        <v>87</v>
      </c>
      <c r="I15" s="138">
        <f t="shared" si="0"/>
        <v>277</v>
      </c>
      <c r="J15" s="10">
        <v>910</v>
      </c>
      <c r="K15" s="10">
        <v>910</v>
      </c>
      <c r="L15" s="123">
        <f t="shared" si="1"/>
        <v>150150</v>
      </c>
      <c r="M15" s="10">
        <f t="shared" si="2"/>
        <v>252070</v>
      </c>
      <c r="P15" s="46"/>
      <c r="Q15" s="46"/>
      <c r="R15" s="46"/>
      <c r="S15" s="46"/>
    </row>
    <row r="16" spans="1:19" s="9" customFormat="1" ht="10.5">
      <c r="A16" s="7" t="s">
        <v>86</v>
      </c>
      <c r="B16" s="7"/>
      <c r="C16" s="7" t="s">
        <v>205</v>
      </c>
      <c r="D16" s="8"/>
      <c r="E16" s="9">
        <v>4</v>
      </c>
      <c r="F16" s="26">
        <v>8</v>
      </c>
      <c r="G16" s="26">
        <v>15</v>
      </c>
      <c r="H16" s="26">
        <v>44</v>
      </c>
      <c r="I16" s="138">
        <f t="shared" si="0"/>
        <v>71</v>
      </c>
      <c r="J16" s="10">
        <v>2536</v>
      </c>
      <c r="K16" s="10">
        <v>2536</v>
      </c>
      <c r="L16" s="123">
        <f t="shared" si="1"/>
        <v>30432</v>
      </c>
      <c r="M16" s="10">
        <f t="shared" si="2"/>
        <v>180056</v>
      </c>
      <c r="P16" s="46"/>
      <c r="Q16" s="46"/>
      <c r="R16" s="46"/>
      <c r="S16" s="46"/>
    </row>
    <row r="17" spans="1:19" s="9" customFormat="1" ht="10.5">
      <c r="A17" s="7" t="s">
        <v>86</v>
      </c>
      <c r="B17" s="7"/>
      <c r="C17" s="7" t="s">
        <v>168</v>
      </c>
      <c r="D17" s="8"/>
      <c r="E17" s="9">
        <v>14</v>
      </c>
      <c r="F17" s="26">
        <v>3</v>
      </c>
      <c r="G17" s="26">
        <v>4</v>
      </c>
      <c r="H17" s="26">
        <v>14</v>
      </c>
      <c r="I17" s="138">
        <f t="shared" si="0"/>
        <v>35</v>
      </c>
      <c r="J17" s="10">
        <v>2536</v>
      </c>
      <c r="K17" s="10">
        <v>2536</v>
      </c>
      <c r="L17" s="123">
        <f t="shared" si="1"/>
        <v>43112</v>
      </c>
      <c r="M17" s="10">
        <f t="shared" si="2"/>
        <v>88760</v>
      </c>
      <c r="P17" s="46"/>
      <c r="Q17" s="46"/>
      <c r="R17" s="46"/>
      <c r="S17" s="46"/>
    </row>
    <row r="18" spans="1:19" s="9" customFormat="1" ht="10.5">
      <c r="A18" s="7" t="s">
        <v>86</v>
      </c>
      <c r="B18" s="7"/>
      <c r="C18" s="7" t="s">
        <v>337</v>
      </c>
      <c r="D18" s="8"/>
      <c r="E18" s="9">
        <v>2</v>
      </c>
      <c r="F18" s="26">
        <v>4</v>
      </c>
      <c r="G18" s="26">
        <v>8</v>
      </c>
      <c r="H18" s="26">
        <v>11</v>
      </c>
      <c r="I18" s="138">
        <f t="shared" si="0"/>
        <v>25</v>
      </c>
      <c r="J18" s="10">
        <v>2536</v>
      </c>
      <c r="K18" s="10">
        <v>2536</v>
      </c>
      <c r="L18" s="123">
        <f t="shared" si="1"/>
        <v>15216</v>
      </c>
      <c r="M18" s="10">
        <f t="shared" si="2"/>
        <v>63400</v>
      </c>
      <c r="P18" s="46"/>
      <c r="Q18" s="46"/>
      <c r="R18" s="46"/>
      <c r="S18" s="46"/>
    </row>
    <row r="19" spans="1:19" s="9" customFormat="1" ht="10.5">
      <c r="A19" s="7" t="s">
        <v>86</v>
      </c>
      <c r="B19" s="7"/>
      <c r="C19" s="7" t="s">
        <v>190</v>
      </c>
      <c r="D19" s="8"/>
      <c r="E19" s="9">
        <v>8</v>
      </c>
      <c r="F19" s="26">
        <v>10</v>
      </c>
      <c r="G19" s="26">
        <v>1</v>
      </c>
      <c r="H19" s="26"/>
      <c r="I19" s="138">
        <f t="shared" si="0"/>
        <v>19</v>
      </c>
      <c r="J19" s="10">
        <v>2536</v>
      </c>
      <c r="K19" s="10">
        <v>2536</v>
      </c>
      <c r="L19" s="123">
        <f t="shared" si="1"/>
        <v>45648</v>
      </c>
      <c r="M19" s="10">
        <f t="shared" si="2"/>
        <v>48184</v>
      </c>
      <c r="P19" s="46"/>
      <c r="Q19" s="46"/>
      <c r="R19" s="46"/>
      <c r="S19" s="46"/>
    </row>
    <row r="20" spans="1:19" s="9" customFormat="1" ht="10.5">
      <c r="A20" s="7" t="s">
        <v>86</v>
      </c>
      <c r="B20" s="7"/>
      <c r="C20" s="7" t="s">
        <v>336</v>
      </c>
      <c r="D20" s="8"/>
      <c r="E20" s="9">
        <v>2</v>
      </c>
      <c r="F20" s="26">
        <v>7</v>
      </c>
      <c r="G20" s="26">
        <v>2</v>
      </c>
      <c r="H20" s="26">
        <v>6</v>
      </c>
      <c r="I20" s="138">
        <f t="shared" si="0"/>
        <v>17</v>
      </c>
      <c r="J20" s="10">
        <v>4416</v>
      </c>
      <c r="K20" s="10">
        <v>4416</v>
      </c>
      <c r="L20" s="123">
        <f t="shared" si="1"/>
        <v>39744</v>
      </c>
      <c r="M20" s="10">
        <f t="shared" si="2"/>
        <v>75072</v>
      </c>
      <c r="P20" s="46"/>
      <c r="Q20" s="46"/>
      <c r="R20" s="46"/>
      <c r="S20" s="46"/>
    </row>
    <row r="21" spans="1:19" s="9" customFormat="1" ht="10.5">
      <c r="A21" s="7" t="s">
        <v>86</v>
      </c>
      <c r="B21" s="7"/>
      <c r="C21" s="7" t="s">
        <v>227</v>
      </c>
      <c r="D21" s="8"/>
      <c r="E21" s="9">
        <v>2</v>
      </c>
      <c r="F21" s="26">
        <v>1</v>
      </c>
      <c r="G21" s="26">
        <v>3</v>
      </c>
      <c r="H21" s="26">
        <v>4</v>
      </c>
      <c r="I21" s="138">
        <f t="shared" si="0"/>
        <v>10</v>
      </c>
      <c r="J21" s="10">
        <v>4416</v>
      </c>
      <c r="K21" s="10">
        <v>4416</v>
      </c>
      <c r="L21" s="123">
        <f t="shared" si="1"/>
        <v>13248</v>
      </c>
      <c r="M21" s="10">
        <f t="shared" si="2"/>
        <v>44160</v>
      </c>
      <c r="P21" s="46"/>
      <c r="Q21" s="46"/>
      <c r="R21" s="46"/>
      <c r="S21" s="46"/>
    </row>
    <row r="22" spans="1:19" s="9" customFormat="1" ht="10.5">
      <c r="A22" s="7" t="s">
        <v>86</v>
      </c>
      <c r="B22" s="7"/>
      <c r="C22" s="7" t="s">
        <v>335</v>
      </c>
      <c r="D22" s="8"/>
      <c r="E22" s="9">
        <v>6</v>
      </c>
      <c r="F22" s="26"/>
      <c r="G22" s="26"/>
      <c r="H22" s="26"/>
      <c r="I22" s="138">
        <f t="shared" si="0"/>
        <v>6</v>
      </c>
      <c r="J22" s="10">
        <v>4416</v>
      </c>
      <c r="K22" s="10">
        <v>4416</v>
      </c>
      <c r="L22" s="123">
        <f t="shared" si="1"/>
        <v>26496</v>
      </c>
      <c r="M22" s="10">
        <f t="shared" si="2"/>
        <v>26496</v>
      </c>
      <c r="P22" s="46"/>
      <c r="Q22" s="46"/>
      <c r="R22" s="46"/>
      <c r="S22" s="46"/>
    </row>
    <row r="23" spans="1:19" s="9" customFormat="1" ht="10.5">
      <c r="A23" s="7" t="s">
        <v>86</v>
      </c>
      <c r="B23" s="7"/>
      <c r="C23" s="7" t="s">
        <v>166</v>
      </c>
      <c r="D23" s="8"/>
      <c r="E23" s="9">
        <v>1</v>
      </c>
      <c r="F23" s="26"/>
      <c r="G23" s="26"/>
      <c r="H23" s="26">
        <v>3</v>
      </c>
      <c r="I23" s="138">
        <f t="shared" si="0"/>
        <v>4</v>
      </c>
      <c r="J23" s="10">
        <v>2500</v>
      </c>
      <c r="K23" s="10">
        <v>2500</v>
      </c>
      <c r="L23" s="123">
        <f t="shared" si="1"/>
        <v>2500</v>
      </c>
      <c r="M23" s="10">
        <f t="shared" si="2"/>
        <v>10000</v>
      </c>
      <c r="P23" s="46"/>
      <c r="Q23" s="46"/>
      <c r="R23" s="46"/>
      <c r="S23" s="46"/>
    </row>
    <row r="24" spans="1:19" s="9" customFormat="1" ht="10.5">
      <c r="A24" s="7" t="s">
        <v>86</v>
      </c>
      <c r="B24" s="7"/>
      <c r="C24" s="7" t="s">
        <v>167</v>
      </c>
      <c r="D24" s="8"/>
      <c r="E24" s="9">
        <v>-1</v>
      </c>
      <c r="F24" s="26">
        <v>1</v>
      </c>
      <c r="G24" s="26">
        <v>4</v>
      </c>
      <c r="H24" s="26"/>
      <c r="I24" s="138">
        <f t="shared" si="0"/>
        <v>4</v>
      </c>
      <c r="J24" s="10">
        <v>2500</v>
      </c>
      <c r="K24" s="10">
        <v>2500</v>
      </c>
      <c r="L24" s="123">
        <f t="shared" si="1"/>
        <v>0</v>
      </c>
      <c r="M24" s="10">
        <f t="shared" si="2"/>
        <v>10000</v>
      </c>
      <c r="P24" s="46"/>
      <c r="Q24" s="46"/>
      <c r="R24" s="46"/>
      <c r="S24" s="46"/>
    </row>
    <row r="25" spans="1:19" s="9" customFormat="1" ht="10.5">
      <c r="A25" s="7"/>
      <c r="B25" s="7"/>
      <c r="C25" s="7"/>
      <c r="D25" s="8"/>
      <c r="F25" s="26"/>
      <c r="G25" s="26"/>
      <c r="H25" s="26"/>
      <c r="I25" s="138"/>
      <c r="J25" s="10"/>
      <c r="K25" s="10"/>
      <c r="L25" s="123"/>
      <c r="M25" s="10"/>
      <c r="P25" s="46"/>
      <c r="Q25" s="46"/>
      <c r="R25" s="46"/>
      <c r="S25" s="46"/>
    </row>
    <row r="26" spans="1:19" s="9" customFormat="1" ht="10.5">
      <c r="A26" s="6" t="s">
        <v>61</v>
      </c>
      <c r="B26" s="7" t="s">
        <v>61</v>
      </c>
      <c r="C26" s="116" t="s">
        <v>182</v>
      </c>
      <c r="D26" s="8" t="s">
        <v>21</v>
      </c>
      <c r="E26" s="9">
        <v>7</v>
      </c>
      <c r="F26" s="26">
        <v>5</v>
      </c>
      <c r="G26" s="26">
        <v>7</v>
      </c>
      <c r="H26" s="26">
        <v>4</v>
      </c>
      <c r="I26" s="138">
        <f>E26+F26+G26+H26</f>
        <v>23</v>
      </c>
      <c r="J26" s="10">
        <v>2536</v>
      </c>
      <c r="K26" s="10">
        <v>2536</v>
      </c>
      <c r="L26" s="123">
        <f>$J26*($E26+$F26)</f>
        <v>30432</v>
      </c>
      <c r="M26" s="10">
        <f>L26+(G26+H26)*K26</f>
        <v>58328</v>
      </c>
      <c r="P26" s="46"/>
      <c r="Q26" s="46"/>
      <c r="R26" s="46"/>
      <c r="S26" s="46"/>
    </row>
    <row r="27" spans="1:19" s="9" customFormat="1" ht="10.5">
      <c r="A27" s="7"/>
      <c r="B27" s="7"/>
      <c r="C27" s="7"/>
      <c r="D27" s="8"/>
      <c r="F27" s="26"/>
      <c r="G27" s="26"/>
      <c r="H27" s="26"/>
      <c r="I27" s="138"/>
      <c r="J27" s="10"/>
      <c r="K27" s="10"/>
      <c r="L27" s="123"/>
      <c r="M27" s="10"/>
      <c r="P27" s="46"/>
      <c r="Q27" s="46"/>
      <c r="R27" s="46"/>
      <c r="S27" s="46"/>
    </row>
    <row r="28" spans="1:19" s="9" customFormat="1" ht="10.5">
      <c r="A28" s="7" t="s">
        <v>26</v>
      </c>
      <c r="B28" s="7" t="s">
        <v>29</v>
      </c>
      <c r="C28" s="7" t="s">
        <v>113</v>
      </c>
      <c r="D28" s="8"/>
      <c r="E28" s="9">
        <v>12</v>
      </c>
      <c r="F28" s="26">
        <v>20</v>
      </c>
      <c r="G28" s="26">
        <v>7</v>
      </c>
      <c r="H28" s="26">
        <v>11</v>
      </c>
      <c r="I28" s="138">
        <f>E28+F28+G28+H28</f>
        <v>50</v>
      </c>
      <c r="J28" s="10">
        <v>2500</v>
      </c>
      <c r="K28" s="10">
        <v>2500</v>
      </c>
      <c r="L28" s="123">
        <f>$J28*($E28+$F28)</f>
        <v>80000</v>
      </c>
      <c r="M28" s="10">
        <f>L28+(G28+H28)*K28</f>
        <v>125000</v>
      </c>
      <c r="P28" s="46"/>
      <c r="Q28" s="46"/>
      <c r="R28" s="46"/>
      <c r="S28" s="46"/>
    </row>
    <row r="29" spans="1:19" s="140" customFormat="1" ht="12.75">
      <c r="A29" s="141"/>
      <c r="B29" s="116"/>
      <c r="C29" s="116"/>
      <c r="D29" s="117"/>
      <c r="E29" s="69"/>
      <c r="F29" s="76"/>
      <c r="G29" s="76"/>
      <c r="H29" s="76"/>
      <c r="I29" s="138"/>
      <c r="J29" s="118"/>
      <c r="K29" s="118"/>
      <c r="L29" s="139"/>
      <c r="M29" s="118"/>
      <c r="N29" s="142"/>
      <c r="O29" s="142"/>
      <c r="P29" s="46"/>
      <c r="Q29" s="46"/>
      <c r="R29" s="46"/>
      <c r="S29" s="46"/>
    </row>
    <row r="30" spans="3:19" s="89" customFormat="1" ht="10.5">
      <c r="C30" s="89" t="s">
        <v>7</v>
      </c>
      <c r="E30" s="91">
        <f>SUM(E3:E29)</f>
        <v>1266</v>
      </c>
      <c r="F30" s="91">
        <f>SUM(F3:F29)</f>
        <v>1067</v>
      </c>
      <c r="G30" s="91">
        <f>SUM(G3:G29)</f>
        <v>1055</v>
      </c>
      <c r="H30" s="91">
        <f>SUM(H3:H29)</f>
        <v>1457</v>
      </c>
      <c r="I30" s="164">
        <f>SUM(I3:I29)</f>
        <v>4845</v>
      </c>
      <c r="L30" s="91">
        <f>SUM(L3:L29)</f>
        <v>3513429</v>
      </c>
      <c r="M30" s="91">
        <f>SUM(M3:M29)</f>
        <v>7233365</v>
      </c>
      <c r="P30" s="102"/>
      <c r="Q30" s="102"/>
      <c r="R30" s="102"/>
      <c r="S30" s="102"/>
    </row>
    <row r="31" spans="5:19" s="59" customFormat="1" ht="12.75">
      <c r="E31" s="150"/>
      <c r="F31" s="9"/>
      <c r="G31" s="150"/>
      <c r="H31" s="150"/>
      <c r="I31" s="138"/>
      <c r="L31" s="150"/>
      <c r="M31" s="150"/>
      <c r="P31" s="46"/>
      <c r="Q31" s="46"/>
      <c r="R31" s="46"/>
      <c r="S31" s="46"/>
    </row>
    <row r="32" spans="3:9" ht="12.75">
      <c r="C32" t="s">
        <v>186</v>
      </c>
      <c r="F32" s="9"/>
      <c r="I32" s="138"/>
    </row>
    <row r="33" spans="1:13" ht="12.75">
      <c r="A33" s="6" t="s">
        <v>31</v>
      </c>
      <c r="B33" s="7" t="s">
        <v>32</v>
      </c>
      <c r="C33" s="7" t="s">
        <v>155</v>
      </c>
      <c r="D33" s="8" t="s">
        <v>22</v>
      </c>
      <c r="E33" s="9">
        <v>40</v>
      </c>
      <c r="F33" s="9">
        <v>11</v>
      </c>
      <c r="G33" s="9">
        <v>24</v>
      </c>
      <c r="H33" s="26"/>
      <c r="I33" s="138">
        <f>E33+F33+G33+H33</f>
        <v>75</v>
      </c>
      <c r="J33" s="10">
        <v>4354.84</v>
      </c>
      <c r="K33" s="10">
        <v>4354.84</v>
      </c>
      <c r="L33" s="123">
        <f>$J33*($E33+$F33)</f>
        <v>222096.84</v>
      </c>
      <c r="M33" s="10">
        <f>L33+(G33+H33)*K33</f>
        <v>326613</v>
      </c>
    </row>
    <row r="34" spans="1:13" ht="12.75">
      <c r="A34" s="6" t="s">
        <v>31</v>
      </c>
      <c r="B34" s="7" t="s">
        <v>32</v>
      </c>
      <c r="C34" s="7" t="s">
        <v>189</v>
      </c>
      <c r="D34" s="8" t="s">
        <v>20</v>
      </c>
      <c r="E34" s="9">
        <v>10</v>
      </c>
      <c r="F34" s="9">
        <v>7</v>
      </c>
      <c r="G34" s="9">
        <v>8</v>
      </c>
      <c r="H34" s="26"/>
      <c r="I34" s="138">
        <f>E34+F34+G34+H34</f>
        <v>25</v>
      </c>
      <c r="J34" s="10">
        <v>2500</v>
      </c>
      <c r="K34" s="10">
        <v>2500</v>
      </c>
      <c r="L34" s="123">
        <f>$J34*($E34+$F34)</f>
        <v>42500</v>
      </c>
      <c r="M34" s="10">
        <f>L34+(G34+H34)*K34</f>
        <v>62500</v>
      </c>
    </row>
  </sheetData>
  <printOptions gridLines="1"/>
  <pageMargins left="0.7874015748031497" right="0.7874015748031497" top="0.984251968503937" bottom="0.984251968503937" header="0.5118110236220472" footer="0.5118110236220472"/>
  <pageSetup blackAndWhite="1" fitToHeight="1" fitToWidth="1" orientation="portrait" paperSize="9" scale="75" r:id="rId1"/>
  <headerFooter alignWithMargins="0">
    <oddHeader>&amp;CMaskere levert  til NAV 2006&amp;R&amp;D OA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6"/>
  <sheetViews>
    <sheetView workbookViewId="0" topLeftCell="A1">
      <pane ySplit="1" topLeftCell="BM88" activePane="bottomLeft" state="frozen"/>
      <selection pane="topLeft" activeCell="A1" sqref="A1"/>
      <selection pane="bottomLeft" activeCell="J107" sqref="J107"/>
    </sheetView>
  </sheetViews>
  <sheetFormatPr defaultColWidth="11.421875" defaultRowHeight="12.75"/>
  <cols>
    <col min="1" max="1" width="16.421875" style="0" customWidth="1"/>
    <col min="2" max="3" width="9.140625" style="21" customWidth="1"/>
    <col min="4" max="5" width="9.140625" style="0" customWidth="1"/>
    <col min="6" max="6" width="8.57421875" style="0" customWidth="1"/>
    <col min="7" max="13" width="9.140625" style="0" customWidth="1"/>
    <col min="14" max="14" width="12.28125" style="0" customWidth="1"/>
    <col min="15" max="16384" width="9.140625" style="0" customWidth="1"/>
  </cols>
  <sheetData>
    <row r="1" spans="1:13" s="236" customFormat="1" ht="12.75">
      <c r="A1" s="233"/>
      <c r="B1" s="234" t="s">
        <v>375</v>
      </c>
      <c r="C1" s="234" t="s">
        <v>376</v>
      </c>
      <c r="D1" s="234" t="s">
        <v>377</v>
      </c>
      <c r="E1" s="235">
        <v>1998</v>
      </c>
      <c r="F1" s="235">
        <v>1999</v>
      </c>
      <c r="G1" s="233">
        <v>2000</v>
      </c>
      <c r="H1" s="233">
        <v>2001</v>
      </c>
      <c r="I1" s="233">
        <v>2002</v>
      </c>
      <c r="J1" s="236">
        <v>2003</v>
      </c>
      <c r="K1" s="236">
        <v>2004</v>
      </c>
      <c r="L1" s="236">
        <v>2005</v>
      </c>
      <c r="M1" s="236">
        <v>2006</v>
      </c>
    </row>
    <row r="2" spans="1:13" ht="12.75">
      <c r="A2" s="237" t="s">
        <v>148</v>
      </c>
      <c r="B2" s="238"/>
      <c r="C2" s="238"/>
      <c r="D2" s="237"/>
      <c r="E2" s="237"/>
      <c r="F2" s="237"/>
      <c r="G2" s="237"/>
      <c r="H2" s="238"/>
      <c r="I2" s="238"/>
      <c r="J2" s="239">
        <v>99</v>
      </c>
      <c r="K2" s="238">
        <v>287</v>
      </c>
      <c r="L2" s="238">
        <v>262</v>
      </c>
      <c r="M2" s="238">
        <v>487</v>
      </c>
    </row>
    <row r="3" spans="1:13" ht="12.75">
      <c r="A3" s="237" t="s">
        <v>378</v>
      </c>
      <c r="B3" s="238">
        <v>0</v>
      </c>
      <c r="C3" s="238">
        <v>200</v>
      </c>
      <c r="D3" s="237">
        <v>470</v>
      </c>
      <c r="E3" s="237">
        <v>626</v>
      </c>
      <c r="F3" s="238">
        <v>1529</v>
      </c>
      <c r="G3" s="238">
        <v>2994</v>
      </c>
      <c r="H3" s="238">
        <v>3383</v>
      </c>
      <c r="I3" s="238">
        <v>2143</v>
      </c>
      <c r="J3" s="238">
        <v>386</v>
      </c>
      <c r="K3" s="238">
        <v>0</v>
      </c>
      <c r="L3" s="238">
        <v>0</v>
      </c>
      <c r="M3" s="238">
        <v>0</v>
      </c>
    </row>
    <row r="4" spans="1:13" ht="12.75">
      <c r="A4" s="237" t="s">
        <v>0</v>
      </c>
      <c r="B4" s="238">
        <v>2627</v>
      </c>
      <c r="C4" s="238">
        <v>2648</v>
      </c>
      <c r="D4" s="237">
        <v>2193</v>
      </c>
      <c r="E4" s="237">
        <v>2228</v>
      </c>
      <c r="F4" s="238">
        <v>2158</v>
      </c>
      <c r="G4" s="238">
        <v>2955</v>
      </c>
      <c r="H4" s="238">
        <v>3518</v>
      </c>
      <c r="I4" s="238">
        <v>4110</v>
      </c>
      <c r="J4" s="238">
        <v>4190</v>
      </c>
      <c r="K4" s="238">
        <v>3772</v>
      </c>
      <c r="L4" s="238">
        <v>3823</v>
      </c>
      <c r="M4" s="238">
        <v>4494</v>
      </c>
    </row>
    <row r="5" spans="1:13" ht="12.75">
      <c r="A5" s="237" t="s">
        <v>1</v>
      </c>
      <c r="B5" s="238">
        <v>2128</v>
      </c>
      <c r="C5" s="238">
        <v>2234</v>
      </c>
      <c r="D5" s="237">
        <v>1556</v>
      </c>
      <c r="E5" s="237">
        <v>1532</v>
      </c>
      <c r="F5" s="238">
        <v>1470</v>
      </c>
      <c r="G5" s="238">
        <v>1324</v>
      </c>
      <c r="H5" s="238">
        <v>992</v>
      </c>
      <c r="I5" s="238">
        <v>880</v>
      </c>
      <c r="J5" s="238">
        <v>941</v>
      </c>
      <c r="K5" s="238">
        <v>819</v>
      </c>
      <c r="L5" s="238">
        <v>1211</v>
      </c>
      <c r="M5" s="238">
        <v>1346</v>
      </c>
    </row>
    <row r="6" spans="1:13" ht="12.75">
      <c r="A6" s="237" t="s">
        <v>379</v>
      </c>
      <c r="B6" s="238">
        <v>3920</v>
      </c>
      <c r="C6" s="238">
        <v>4120</v>
      </c>
      <c r="D6" s="237">
        <v>2912</v>
      </c>
      <c r="E6" s="237">
        <v>2230</v>
      </c>
      <c r="F6" s="238">
        <v>1921</v>
      </c>
      <c r="G6" s="237">
        <v>3955</v>
      </c>
      <c r="H6" s="238">
        <v>2737</v>
      </c>
      <c r="I6" s="238">
        <v>1431</v>
      </c>
      <c r="J6" s="238">
        <v>1631</v>
      </c>
      <c r="K6" s="238">
        <v>1847</v>
      </c>
      <c r="L6" s="238">
        <v>2608</v>
      </c>
      <c r="M6" s="238">
        <v>2442</v>
      </c>
    </row>
    <row r="7" spans="1:13" ht="12.75">
      <c r="A7" s="237" t="s">
        <v>2</v>
      </c>
      <c r="B7" s="238">
        <v>794</v>
      </c>
      <c r="C7" s="238">
        <v>395</v>
      </c>
      <c r="D7" s="237">
        <v>353</v>
      </c>
      <c r="E7" s="237">
        <v>1130</v>
      </c>
      <c r="F7" s="238">
        <v>1501</v>
      </c>
      <c r="G7" s="238">
        <v>1672</v>
      </c>
      <c r="H7" s="238">
        <v>2378</v>
      </c>
      <c r="I7" s="238">
        <v>1737</v>
      </c>
      <c r="J7" s="238">
        <v>1755</v>
      </c>
      <c r="K7" s="238">
        <v>2165</v>
      </c>
      <c r="L7" s="238">
        <v>3181</v>
      </c>
      <c r="M7" s="238">
        <v>3074</v>
      </c>
    </row>
    <row r="8" spans="1:13" ht="12.75">
      <c r="A8" s="237" t="s">
        <v>145</v>
      </c>
      <c r="B8" s="238"/>
      <c r="C8" s="238"/>
      <c r="D8" s="237"/>
      <c r="E8" s="237"/>
      <c r="F8" s="237"/>
      <c r="G8" s="237"/>
      <c r="H8" s="238"/>
      <c r="I8" s="238"/>
      <c r="J8" s="238">
        <v>124</v>
      </c>
      <c r="K8" s="238">
        <v>581</v>
      </c>
      <c r="L8" s="238">
        <v>415</v>
      </c>
      <c r="M8" s="238">
        <v>309</v>
      </c>
    </row>
    <row r="9" spans="1:13" ht="12.75">
      <c r="A9" s="237" t="s">
        <v>3</v>
      </c>
      <c r="B9" s="238">
        <v>5077</v>
      </c>
      <c r="C9" s="238">
        <v>5298</v>
      </c>
      <c r="D9" s="237">
        <v>9329</v>
      </c>
      <c r="E9" s="237">
        <v>11886</v>
      </c>
      <c r="F9" s="238">
        <v>12780</v>
      </c>
      <c r="G9" s="238">
        <v>14000</v>
      </c>
      <c r="H9" s="238">
        <v>9936</v>
      </c>
      <c r="I9" s="238">
        <v>8458</v>
      </c>
      <c r="J9" s="238">
        <v>8659</v>
      </c>
      <c r="K9" s="238">
        <v>11109</v>
      </c>
      <c r="L9" s="238">
        <v>10867</v>
      </c>
      <c r="M9" s="238">
        <v>8400</v>
      </c>
    </row>
    <row r="10" spans="1:13" ht="12.75">
      <c r="A10" s="237" t="s">
        <v>95</v>
      </c>
      <c r="B10" s="238"/>
      <c r="C10" s="238"/>
      <c r="D10" s="237"/>
      <c r="E10" s="237"/>
      <c r="F10" s="238"/>
      <c r="G10" s="238"/>
      <c r="H10" s="238">
        <v>232</v>
      </c>
      <c r="I10" s="238">
        <v>293</v>
      </c>
      <c r="J10" s="238">
        <v>457</v>
      </c>
      <c r="K10" s="238">
        <v>1237</v>
      </c>
      <c r="L10" s="238">
        <v>1682</v>
      </c>
      <c r="M10" s="238">
        <v>909</v>
      </c>
    </row>
    <row r="11" spans="1:13" ht="12.75">
      <c r="A11" s="237" t="s">
        <v>4</v>
      </c>
      <c r="B11" s="238">
        <v>5535</v>
      </c>
      <c r="C11" s="238">
        <v>5032</v>
      </c>
      <c r="D11" s="237">
        <v>5359</v>
      </c>
      <c r="E11" s="237">
        <v>9368</v>
      </c>
      <c r="F11" s="239">
        <v>10584</v>
      </c>
      <c r="G11" s="237">
        <v>10346</v>
      </c>
      <c r="H11" s="238">
        <v>9345</v>
      </c>
      <c r="I11" s="238">
        <v>14962</v>
      </c>
      <c r="J11" s="238">
        <v>14643</v>
      </c>
      <c r="K11" s="238">
        <v>14990</v>
      </c>
      <c r="L11" s="238">
        <v>16834</v>
      </c>
      <c r="M11" s="238">
        <v>15376</v>
      </c>
    </row>
    <row r="12" spans="1:13" ht="12.75">
      <c r="A12" s="237" t="s">
        <v>5</v>
      </c>
      <c r="B12" s="238">
        <v>2550</v>
      </c>
      <c r="C12" s="238">
        <v>2213</v>
      </c>
      <c r="D12" s="237">
        <v>1731</v>
      </c>
      <c r="E12" s="237">
        <v>2179</v>
      </c>
      <c r="F12" s="238">
        <v>2655</v>
      </c>
      <c r="G12" s="238">
        <v>3630</v>
      </c>
      <c r="H12" s="238">
        <v>4668</v>
      </c>
      <c r="I12" s="238">
        <v>4981</v>
      </c>
      <c r="J12" s="238">
        <v>5846</v>
      </c>
      <c r="K12" s="238">
        <v>4638</v>
      </c>
      <c r="L12" s="238">
        <v>4960</v>
      </c>
      <c r="M12" s="238">
        <v>7921</v>
      </c>
    </row>
    <row r="13" spans="1:13" ht="12.75">
      <c r="A13" s="237" t="s">
        <v>380</v>
      </c>
      <c r="B13" s="238">
        <v>10313</v>
      </c>
      <c r="C13" s="238">
        <v>7526</v>
      </c>
      <c r="D13" s="237">
        <v>5870</v>
      </c>
      <c r="E13" s="237">
        <v>3831</v>
      </c>
      <c r="F13" s="238">
        <v>4879</v>
      </c>
      <c r="G13" s="238">
        <v>5252</v>
      </c>
      <c r="H13" s="238">
        <v>5966</v>
      </c>
      <c r="I13" s="238">
        <v>5911</v>
      </c>
      <c r="J13" s="238">
        <v>7518</v>
      </c>
      <c r="K13" s="238">
        <v>11581</v>
      </c>
      <c r="L13" s="238">
        <v>12076</v>
      </c>
      <c r="M13" s="238">
        <v>10921</v>
      </c>
    </row>
    <row r="14" spans="1:13" ht="12.75">
      <c r="A14" s="237" t="s">
        <v>6</v>
      </c>
      <c r="B14" s="238">
        <v>361</v>
      </c>
      <c r="C14" s="238">
        <v>3030</v>
      </c>
      <c r="D14" s="237">
        <v>4962</v>
      </c>
      <c r="E14" s="237">
        <v>4768</v>
      </c>
      <c r="F14" s="237">
        <v>4191</v>
      </c>
      <c r="G14" s="237">
        <v>3955</v>
      </c>
      <c r="H14" s="238">
        <v>6137</v>
      </c>
      <c r="I14" s="238">
        <v>4991</v>
      </c>
      <c r="J14" s="238">
        <v>4200</v>
      </c>
      <c r="K14" s="238">
        <v>3024</v>
      </c>
      <c r="L14" s="238">
        <v>2606</v>
      </c>
      <c r="M14" s="238">
        <v>2273</v>
      </c>
    </row>
    <row r="15" spans="1:13" ht="12.75">
      <c r="A15" s="237" t="s">
        <v>390</v>
      </c>
      <c r="B15" s="238"/>
      <c r="C15" s="238"/>
      <c r="D15" s="237"/>
      <c r="E15" s="237"/>
      <c r="F15" s="237"/>
      <c r="G15" s="237"/>
      <c r="H15" s="238"/>
      <c r="I15" s="238"/>
      <c r="J15" s="239"/>
      <c r="K15" s="238"/>
      <c r="L15" s="238"/>
      <c r="M15" s="238">
        <v>443</v>
      </c>
    </row>
    <row r="16" spans="1:13" ht="13.5" thickBot="1">
      <c r="A16" s="237" t="s">
        <v>381</v>
      </c>
      <c r="B16" s="238">
        <f>B20+B21</f>
        <v>608</v>
      </c>
      <c r="C16" s="238">
        <f>C20+C21</f>
        <v>256</v>
      </c>
      <c r="D16" s="237">
        <v>0</v>
      </c>
      <c r="E16" s="239">
        <v>0</v>
      </c>
      <c r="F16" s="238">
        <v>0</v>
      </c>
      <c r="G16" s="240">
        <v>0</v>
      </c>
      <c r="H16" s="238">
        <v>0</v>
      </c>
      <c r="I16" s="238">
        <v>0</v>
      </c>
      <c r="J16" s="238"/>
      <c r="K16" s="238">
        <v>66</v>
      </c>
      <c r="L16" s="238">
        <v>53</v>
      </c>
      <c r="M16" s="238">
        <v>0</v>
      </c>
    </row>
    <row r="17" spans="1:13" ht="12.75">
      <c r="A17" s="241" t="s">
        <v>386</v>
      </c>
      <c r="B17" s="241">
        <v>33913</v>
      </c>
      <c r="C17" s="241">
        <v>32952</v>
      </c>
      <c r="D17" s="241">
        <v>34735</v>
      </c>
      <c r="E17" s="241">
        <f aca="true" t="shared" si="0" ref="E17:K17">SUM(E2:E16)</f>
        <v>39778</v>
      </c>
      <c r="F17" s="241">
        <f t="shared" si="0"/>
        <v>43668</v>
      </c>
      <c r="G17" s="241">
        <f t="shared" si="0"/>
        <v>50083</v>
      </c>
      <c r="H17" s="241">
        <f>SUM(H2:H12)</f>
        <v>37189</v>
      </c>
      <c r="I17" s="241">
        <f>SUM(I2:I12)</f>
        <v>38995</v>
      </c>
      <c r="J17" s="241">
        <f t="shared" si="0"/>
        <v>50449</v>
      </c>
      <c r="K17" s="241">
        <f t="shared" si="0"/>
        <v>56116</v>
      </c>
      <c r="L17" s="241">
        <f>SUM(L2:L16)</f>
        <v>60578</v>
      </c>
      <c r="M17" s="241">
        <f>SUM(M2:M16)</f>
        <v>58395</v>
      </c>
    </row>
    <row r="18" spans="1:9" s="21" customFormat="1" ht="13.5" thickBot="1">
      <c r="A18" s="238"/>
      <c r="B18" s="239"/>
      <c r="C18" s="238"/>
      <c r="D18" s="238"/>
      <c r="E18" s="238"/>
      <c r="F18" s="238"/>
      <c r="G18" s="238"/>
      <c r="H18" s="238"/>
      <c r="I18" s="238"/>
    </row>
    <row r="19" spans="1:13" s="21" customFormat="1" ht="12.75">
      <c r="A19" s="242" t="s">
        <v>382</v>
      </c>
      <c r="B19" s="243"/>
      <c r="C19" s="243"/>
      <c r="D19" s="243"/>
      <c r="E19" s="243"/>
      <c r="F19" s="243"/>
      <c r="G19" s="243"/>
      <c r="H19" s="243"/>
      <c r="I19" s="243"/>
      <c r="J19" s="15"/>
      <c r="K19" s="15"/>
      <c r="L19" s="15"/>
      <c r="M19" s="244"/>
    </row>
    <row r="20" spans="1:13" s="21" customFormat="1" ht="12.75">
      <c r="A20" s="245" t="s">
        <v>383</v>
      </c>
      <c r="B20" s="239">
        <v>232</v>
      </c>
      <c r="C20" s="239">
        <v>208</v>
      </c>
      <c r="D20" s="239"/>
      <c r="E20" s="239"/>
      <c r="F20" s="239"/>
      <c r="G20" s="239"/>
      <c r="H20" s="239"/>
      <c r="I20" s="239"/>
      <c r="J20" s="9"/>
      <c r="K20" s="9"/>
      <c r="L20" s="9"/>
      <c r="M20" s="246"/>
    </row>
    <row r="21" spans="1:13" s="21" customFormat="1" ht="12.75">
      <c r="A21" s="247" t="s">
        <v>384</v>
      </c>
      <c r="B21" s="239">
        <v>376</v>
      </c>
      <c r="C21" s="239">
        <v>48</v>
      </c>
      <c r="D21" s="239"/>
      <c r="E21" s="239"/>
      <c r="F21" s="239"/>
      <c r="G21" s="239"/>
      <c r="H21" s="239"/>
      <c r="I21" s="239"/>
      <c r="J21" s="9"/>
      <c r="K21" s="9"/>
      <c r="L21" s="9"/>
      <c r="M21" s="246"/>
    </row>
    <row r="22" spans="1:13" s="238" customFormat="1" ht="13.5" thickBot="1">
      <c r="A22" s="248" t="s">
        <v>374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>
        <v>66</v>
      </c>
      <c r="L22" s="249">
        <v>53</v>
      </c>
      <c r="M22" s="250"/>
    </row>
    <row r="23" s="238" customFormat="1" ht="12.75"/>
    <row r="24" spans="1:14" s="238" customFormat="1" ht="12.75">
      <c r="A24" s="238" t="s">
        <v>387</v>
      </c>
      <c r="F24" s="238">
        <v>190.5</v>
      </c>
      <c r="G24" s="238">
        <v>225</v>
      </c>
      <c r="H24" s="238">
        <v>213.9</v>
      </c>
      <c r="I24" s="238">
        <v>230.4</v>
      </c>
      <c r="J24" s="238">
        <v>232.9</v>
      </c>
      <c r="K24" s="238">
        <v>259.6</v>
      </c>
      <c r="L24" s="238">
        <v>284</v>
      </c>
      <c r="M24" s="256">
        <v>277</v>
      </c>
      <c r="N24" s="255" t="s">
        <v>391</v>
      </c>
    </row>
    <row r="25" spans="1:13" s="238" customFormat="1" ht="12.75">
      <c r="A25" s="238" t="s">
        <v>389</v>
      </c>
      <c r="C25" s="238" t="s">
        <v>388</v>
      </c>
      <c r="F25" s="238">
        <f aca="true" t="shared" si="1" ref="F25:M25">F24/F17*1000000</f>
        <v>4362.462214894202</v>
      </c>
      <c r="G25" s="238">
        <f t="shared" si="1"/>
        <v>4492.542379649782</v>
      </c>
      <c r="H25" s="238">
        <f t="shared" si="1"/>
        <v>5751.700771733577</v>
      </c>
      <c r="I25" s="238">
        <f t="shared" si="1"/>
        <v>5908.449801256571</v>
      </c>
      <c r="J25" s="238">
        <f t="shared" si="1"/>
        <v>4616.543439909612</v>
      </c>
      <c r="K25" s="238">
        <f t="shared" si="1"/>
        <v>4626.1315845748095</v>
      </c>
      <c r="L25" s="238">
        <f t="shared" si="1"/>
        <v>4688.170622998448</v>
      </c>
      <c r="M25" s="256">
        <f t="shared" si="1"/>
        <v>4743.556811370836</v>
      </c>
    </row>
    <row r="26" s="238" customFormat="1" ht="12.75"/>
    <row r="27" spans="2:3" s="251" customFormat="1" ht="12.75">
      <c r="B27" s="252"/>
      <c r="C27" s="252"/>
    </row>
    <row r="28" spans="2:3" s="251" customFormat="1" ht="12.75">
      <c r="B28" s="252"/>
      <c r="C28" s="252"/>
    </row>
    <row r="29" spans="2:3" s="251" customFormat="1" ht="12.75">
      <c r="B29" s="252"/>
      <c r="C29" s="252"/>
    </row>
    <row r="30" spans="2:3" s="251" customFormat="1" ht="12.75">
      <c r="B30" s="252"/>
      <c r="C30" s="252"/>
    </row>
    <row r="31" spans="2:3" s="251" customFormat="1" ht="12.75">
      <c r="B31" s="252"/>
      <c r="C31" s="252"/>
    </row>
    <row r="32" spans="2:3" s="251" customFormat="1" ht="12.75">
      <c r="B32" s="252"/>
      <c r="C32" s="252"/>
    </row>
    <row r="33" spans="2:3" s="251" customFormat="1" ht="12.75">
      <c r="B33" s="252"/>
      <c r="C33" s="252"/>
    </row>
    <row r="34" spans="2:3" s="251" customFormat="1" ht="12.75">
      <c r="B34" s="252"/>
      <c r="C34" s="252"/>
    </row>
    <row r="35" spans="2:3" s="251" customFormat="1" ht="12.75">
      <c r="B35" s="252"/>
      <c r="C35" s="252"/>
    </row>
    <row r="36" spans="2:3" s="251" customFormat="1" ht="12.75">
      <c r="B36" s="252"/>
      <c r="C36" s="252"/>
    </row>
    <row r="37" spans="2:3" s="251" customFormat="1" ht="12.75">
      <c r="B37" s="252"/>
      <c r="C37" s="252"/>
    </row>
    <row r="38" spans="2:3" s="251" customFormat="1" ht="12.75">
      <c r="B38" s="252"/>
      <c r="C38" s="252"/>
    </row>
    <row r="39" spans="2:3" s="251" customFormat="1" ht="12.75">
      <c r="B39" s="252"/>
      <c r="C39" s="252"/>
    </row>
    <row r="40" spans="2:3" s="251" customFormat="1" ht="12.75">
      <c r="B40" s="252"/>
      <c r="C40" s="252"/>
    </row>
    <row r="41" spans="2:3" s="251" customFormat="1" ht="12.75">
      <c r="B41" s="252"/>
      <c r="C41" s="252"/>
    </row>
    <row r="42" spans="2:3" s="251" customFormat="1" ht="12.75">
      <c r="B42" s="252"/>
      <c r="C42" s="252"/>
    </row>
    <row r="43" spans="2:3" s="251" customFormat="1" ht="12.75">
      <c r="B43" s="252"/>
      <c r="C43" s="252"/>
    </row>
    <row r="44" spans="2:3" s="251" customFormat="1" ht="12.75">
      <c r="B44" s="252"/>
      <c r="C44" s="252"/>
    </row>
    <row r="45" spans="2:3" s="251" customFormat="1" ht="12.75">
      <c r="B45" s="252"/>
      <c r="C45" s="252"/>
    </row>
    <row r="46" spans="2:3" s="251" customFormat="1" ht="12.75">
      <c r="B46" s="252"/>
      <c r="C46" s="252"/>
    </row>
    <row r="47" spans="2:3" s="251" customFormat="1" ht="12.75">
      <c r="B47" s="252"/>
      <c r="C47" s="252"/>
    </row>
    <row r="48" spans="2:3" s="251" customFormat="1" ht="12.75">
      <c r="B48" s="252"/>
      <c r="C48" s="252"/>
    </row>
    <row r="49" spans="2:3" s="251" customFormat="1" ht="12.75">
      <c r="B49" s="252"/>
      <c r="C49" s="252"/>
    </row>
    <row r="50" spans="2:3" s="251" customFormat="1" ht="12.75">
      <c r="B50" s="252"/>
      <c r="C50" s="252"/>
    </row>
    <row r="51" spans="2:3" s="251" customFormat="1" ht="12.75">
      <c r="B51" s="252"/>
      <c r="C51" s="252"/>
    </row>
    <row r="52" spans="2:3" s="251" customFormat="1" ht="12.75">
      <c r="B52" s="252"/>
      <c r="C52" s="252"/>
    </row>
    <row r="53" spans="2:3" s="251" customFormat="1" ht="12.75">
      <c r="B53" s="252"/>
      <c r="C53" s="252"/>
    </row>
    <row r="54" spans="2:3" s="251" customFormat="1" ht="12.75">
      <c r="B54" s="252"/>
      <c r="C54" s="252"/>
    </row>
    <row r="55" spans="2:3" s="251" customFormat="1" ht="12.75">
      <c r="B55" s="252"/>
      <c r="C55" s="252"/>
    </row>
    <row r="56" spans="2:3" s="251" customFormat="1" ht="12.75">
      <c r="B56" s="252"/>
      <c r="C56" s="252"/>
    </row>
    <row r="57" spans="2:3" s="251" customFormat="1" ht="12.75">
      <c r="B57" s="252"/>
      <c r="C57" s="252"/>
    </row>
    <row r="58" spans="2:3" s="251" customFormat="1" ht="12.75">
      <c r="B58" s="252"/>
      <c r="C58" s="252"/>
    </row>
    <row r="59" spans="2:3" s="251" customFormat="1" ht="12.75">
      <c r="B59" s="252"/>
      <c r="C59" s="252"/>
    </row>
    <row r="60" spans="2:3" s="251" customFormat="1" ht="12.75">
      <c r="B60" s="252"/>
      <c r="C60" s="252"/>
    </row>
    <row r="61" spans="2:3" s="251" customFormat="1" ht="12.75">
      <c r="B61" s="252"/>
      <c r="C61" s="252"/>
    </row>
    <row r="62" spans="2:3" s="251" customFormat="1" ht="12.75">
      <c r="B62" s="252"/>
      <c r="C62" s="252"/>
    </row>
    <row r="63" spans="2:3" s="251" customFormat="1" ht="12.75">
      <c r="B63" s="252"/>
      <c r="C63" s="252"/>
    </row>
    <row r="64" spans="2:3" s="251" customFormat="1" ht="12.75">
      <c r="B64" s="252"/>
      <c r="C64" s="252"/>
    </row>
    <row r="65" spans="2:3" s="251" customFormat="1" ht="12.75">
      <c r="B65" s="252"/>
      <c r="C65" s="252"/>
    </row>
    <row r="66" spans="2:3" s="251" customFormat="1" ht="12.75">
      <c r="B66" s="252"/>
      <c r="C66" s="252"/>
    </row>
    <row r="67" spans="2:3" s="251" customFormat="1" ht="12.75">
      <c r="B67" s="252"/>
      <c r="C67" s="252"/>
    </row>
    <row r="68" spans="2:3" s="251" customFormat="1" ht="12.75">
      <c r="B68" s="252"/>
      <c r="C68" s="252"/>
    </row>
    <row r="69" spans="2:3" s="251" customFormat="1" ht="12.75">
      <c r="B69" s="252"/>
      <c r="C69" s="252"/>
    </row>
    <row r="70" spans="2:3" s="251" customFormat="1" ht="12.75">
      <c r="B70" s="252"/>
      <c r="C70" s="252"/>
    </row>
    <row r="71" spans="2:3" s="251" customFormat="1" ht="12.75">
      <c r="B71" s="252"/>
      <c r="C71" s="252"/>
    </row>
    <row r="72" spans="2:3" s="251" customFormat="1" ht="12.75">
      <c r="B72" s="252"/>
      <c r="C72" s="252"/>
    </row>
    <row r="73" spans="1:3" s="251" customFormat="1" ht="12.75">
      <c r="A73" s="252"/>
      <c r="B73" s="252"/>
      <c r="C73" s="252"/>
    </row>
    <row r="74" spans="2:3" s="251" customFormat="1" ht="12.75">
      <c r="B74" s="252"/>
      <c r="C74" s="252"/>
    </row>
    <row r="75" spans="2:3" s="251" customFormat="1" ht="12.75">
      <c r="B75" s="252"/>
      <c r="C75" s="252"/>
    </row>
    <row r="76" spans="2:3" s="251" customFormat="1" ht="12.75">
      <c r="B76" s="252"/>
      <c r="C76" s="252"/>
    </row>
    <row r="77" spans="2:3" s="251" customFormat="1" ht="12.75">
      <c r="B77" s="252"/>
      <c r="C77" s="252"/>
    </row>
    <row r="78" spans="2:3" s="251" customFormat="1" ht="12.75">
      <c r="B78" s="252"/>
      <c r="C78" s="252"/>
    </row>
    <row r="79" spans="2:3" s="251" customFormat="1" ht="12.75">
      <c r="B79" s="252"/>
      <c r="C79" s="252"/>
    </row>
    <row r="80" spans="2:3" s="251" customFormat="1" ht="12.75">
      <c r="B80" s="252"/>
      <c r="C80" s="252"/>
    </row>
    <row r="81" spans="2:3" s="251" customFormat="1" ht="12.75">
      <c r="B81" s="252"/>
      <c r="C81" s="252"/>
    </row>
    <row r="82" spans="2:3" s="251" customFormat="1" ht="12.75">
      <c r="B82" s="252"/>
      <c r="C82" s="252"/>
    </row>
    <row r="83" spans="2:3" s="251" customFormat="1" ht="12.75">
      <c r="B83" s="252"/>
      <c r="C83" s="252"/>
    </row>
    <row r="84" spans="2:3" s="251" customFormat="1" ht="12.75">
      <c r="B84" s="252"/>
      <c r="C84" s="252"/>
    </row>
    <row r="85" spans="2:3" s="251" customFormat="1" ht="12.75">
      <c r="B85" s="252"/>
      <c r="C85" s="252"/>
    </row>
    <row r="86" spans="2:3" s="251" customFormat="1" ht="12.75">
      <c r="B86" s="252"/>
      <c r="C86" s="252"/>
    </row>
    <row r="87" spans="2:3" s="251" customFormat="1" ht="12.75">
      <c r="B87" s="252"/>
      <c r="C87" s="252"/>
    </row>
    <row r="88" spans="2:3" s="251" customFormat="1" ht="12.75">
      <c r="B88" s="252"/>
      <c r="C88" s="252"/>
    </row>
    <row r="89" spans="2:3" s="251" customFormat="1" ht="12.75">
      <c r="B89" s="252"/>
      <c r="C89" s="252"/>
    </row>
    <row r="90" spans="2:3" s="251" customFormat="1" ht="12.75">
      <c r="B90" s="252"/>
      <c r="C90" s="252"/>
    </row>
    <row r="91" spans="2:3" s="251" customFormat="1" ht="12.75">
      <c r="B91" s="252"/>
      <c r="C91" s="252"/>
    </row>
    <row r="92" spans="2:3" s="251" customFormat="1" ht="12.75">
      <c r="B92" s="252"/>
      <c r="C92" s="252"/>
    </row>
    <row r="93" spans="2:3" s="251" customFormat="1" ht="12.75">
      <c r="B93" s="252"/>
      <c r="C93" s="252"/>
    </row>
    <row r="94" spans="2:3" s="251" customFormat="1" ht="12.75">
      <c r="B94" s="252"/>
      <c r="C94" s="252"/>
    </row>
    <row r="95" spans="2:3" s="251" customFormat="1" ht="12.75">
      <c r="B95" s="252"/>
      <c r="C95" s="252"/>
    </row>
    <row r="96" spans="2:3" s="251" customFormat="1" ht="12.75">
      <c r="B96" s="252"/>
      <c r="C96" s="252"/>
    </row>
    <row r="97" spans="2:3" s="251" customFormat="1" ht="12.75">
      <c r="B97" s="252"/>
      <c r="C97" s="252"/>
    </row>
    <row r="98" spans="2:3" s="251" customFormat="1" ht="12.75">
      <c r="B98" s="252"/>
      <c r="C98" s="252"/>
    </row>
    <row r="99" spans="1:12" ht="12.75">
      <c r="A99" s="251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</row>
    <row r="100" spans="1:12" ht="12.75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</row>
    <row r="101" spans="1:12" ht="12.75">
      <c r="A101" s="251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</row>
    <row r="102" spans="1:12" ht="12.75">
      <c r="A102" s="251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</row>
    <row r="103" spans="1:12" ht="12.75">
      <c r="A103" s="251"/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</row>
    <row r="104" spans="1:12" ht="12.75">
      <c r="A104" s="251"/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</row>
    <row r="105" spans="1:12" ht="12.75">
      <c r="A105" s="251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</row>
    <row r="106" spans="1:12" ht="12.75">
      <c r="A106" s="251"/>
      <c r="B106" s="251"/>
      <c r="C106" s="251"/>
      <c r="D106" s="251"/>
      <c r="E106" s="251"/>
      <c r="F106" s="251"/>
      <c r="G106" s="251"/>
      <c r="H106" s="251"/>
      <c r="I106" s="251"/>
      <c r="J106" s="255" t="s">
        <v>392</v>
      </c>
      <c r="K106" s="251"/>
      <c r="L106" s="251"/>
    </row>
    <row r="107" spans="1:12" ht="12.75">
      <c r="A107" s="251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</row>
    <row r="108" spans="1:12" ht="12.75">
      <c r="A108" s="251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</row>
    <row r="109" spans="1:12" ht="12.75">
      <c r="A109" s="251"/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</row>
    <row r="110" spans="1:12" ht="12.75">
      <c r="A110" s="251"/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</row>
    <row r="111" spans="1:12" ht="12.75">
      <c r="A111" s="251"/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</row>
    <row r="112" spans="1:12" ht="12.75">
      <c r="A112" s="251"/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</row>
    <row r="113" spans="1:12" ht="12.75">
      <c r="A113" s="251"/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</row>
    <row r="114" spans="1:12" ht="12.75">
      <c r="A114" s="251"/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</row>
    <row r="115" spans="1:12" ht="12.75">
      <c r="A115" s="251"/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</row>
    <row r="116" spans="1:12" ht="12.75">
      <c r="A116" s="251"/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</row>
    <row r="117" spans="1:12" ht="12.75">
      <c r="A117" s="251"/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</row>
    <row r="118" spans="1:12" ht="12.75">
      <c r="A118" s="251"/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</row>
    <row r="119" spans="1:12" ht="12.75">
      <c r="A119" s="251"/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</row>
    <row r="120" spans="1:12" ht="12.75">
      <c r="A120" s="251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</row>
    <row r="121" spans="1:12" ht="12.75">
      <c r="A121" s="251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</row>
    <row r="122" spans="1:12" ht="12.75">
      <c r="A122" s="251"/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</row>
    <row r="123" spans="1:12" ht="12.75">
      <c r="A123" s="251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</row>
    <row r="124" spans="1:12" ht="12.75">
      <c r="A124" s="251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</row>
    <row r="125" spans="1:12" ht="12.75">
      <c r="A125" s="251"/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</row>
    <row r="126" ht="12.75">
      <c r="A126" s="252" t="s">
        <v>385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leverte høreapparater til RTV</dc:subject>
  <dc:creator>Oddbjørn Arntsen</dc:creator>
  <cp:keywords/>
  <dc:description/>
  <cp:lastModifiedBy>Oddbjørn Arntsen</cp:lastModifiedBy>
  <cp:lastPrinted>2007-04-26T18:07:32Z</cp:lastPrinted>
  <dcterms:created xsi:type="dcterms:W3CDTF">2001-01-03T21:29:05Z</dcterms:created>
  <dcterms:modified xsi:type="dcterms:W3CDTF">2007-04-26T18:32:59Z</dcterms:modified>
  <cp:category/>
  <cp:version/>
  <cp:contentType/>
  <cp:contentStatus/>
</cp:coreProperties>
</file>