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525" tabRatio="356" activeTab="0"/>
  </bookViews>
  <sheets>
    <sheet name="Høreapparat" sheetId="1" r:id="rId1"/>
    <sheet name="Maskerere" sheetId="2" r:id="rId2"/>
    <sheet name="Reparasjoner" sheetId="3" r:id="rId3"/>
    <sheet name="Kostnad" sheetId="4" r:id="rId4"/>
    <sheet name="HA 95-07" sheetId="5" r:id="rId5"/>
  </sheets>
  <definedNames>
    <definedName name="_1.halvår" localSheetId="0">'Høreapparat'!$O$2</definedName>
    <definedName name="_1.halvår">#REF!</definedName>
    <definedName name="_1.kvartal" localSheetId="0">'Høreapparat'!$F$2</definedName>
    <definedName name="_1.kvartal">#REF!</definedName>
    <definedName name="_2.kvartal" localSheetId="0">'Høreapparat'!$G$2</definedName>
    <definedName name="_2.kvartal">#REF!</definedName>
    <definedName name="_3.kvartal" localSheetId="0">'Høreapparat'!$H$2</definedName>
    <definedName name="_3.kvartal">#REF!</definedName>
    <definedName name="_4.kvartal" localSheetId="0">'Høreapparat'!$I$2</definedName>
    <definedName name="_4.kvartal">#REF!</definedName>
    <definedName name="Imp" localSheetId="0">'Høreapparat'!$A$2</definedName>
    <definedName name="Imp">#REF!</definedName>
    <definedName name="Kl" localSheetId="0">'Høreapparat'!$E$2</definedName>
    <definedName name="Kl">#REF!</definedName>
    <definedName name="Klasse" localSheetId="0">'Høreapparat'!$E$2</definedName>
    <definedName name="Klasse">#REF!</definedName>
    <definedName name="Modell" localSheetId="0">'Høreapparat'!$C$2</definedName>
    <definedName name="Modell">#REF!</definedName>
    <definedName name="Print_Title" localSheetId="0">'Høreapparat'!$A$1:$J$2</definedName>
    <definedName name="Print_Title">#REF!</definedName>
    <definedName name="Pris" localSheetId="0">'Høreapparat'!#REF!</definedName>
    <definedName name="Pris" localSheetId="3">#REF!</definedName>
    <definedName name="Pris" localSheetId="1">#REF!</definedName>
    <definedName name="Pris" localSheetId="2">#REF!</definedName>
    <definedName name="Pris">#REF!</definedName>
    <definedName name="prisgrense" localSheetId="0">'Høreapparat'!$D$385</definedName>
    <definedName name="prisgrense">#REF!</definedName>
    <definedName name="Prod" localSheetId="0">'Høreapparat'!$B$2</definedName>
    <definedName name="Prod">#REF!</definedName>
    <definedName name="Sum" localSheetId="0">'Høreapparat'!$J$2</definedName>
    <definedName name="Sum">#REF!</definedName>
    <definedName name="Total" localSheetId="0">'Høreapparat'!$P$2</definedName>
    <definedName name="Total">#REF!</definedName>
    <definedName name="Type" localSheetId="0">'Høreapparat'!$D$2</definedName>
    <definedName name="Type">#REF!</definedName>
    <definedName name="_xlnm.Print_Area" localSheetId="4">'HA 95-07'!$A$1:$N$127</definedName>
    <definedName name="_xlnm.Print_Area" localSheetId="0">'Høreapparat'!$A$1:$V$437</definedName>
    <definedName name="_xlnm.Print_Area" localSheetId="3">'Kostnad'!$A$1:$F$19</definedName>
    <definedName name="_xlnm.Print_Area" localSheetId="1">'Maskerere'!$A$1:$O$38</definedName>
    <definedName name="_xlnm.Print_Area" localSheetId="2">'Reparasjoner'!$A$1:$K$59</definedName>
    <definedName name="_xlnm.Print_Titles" localSheetId="0">'Høreapparat'!$1:$2</definedName>
    <definedName name="EXTRACT" localSheetId="0">'Høreapparat'!#REF!</definedName>
    <definedName name="CRITERIA" localSheetId="0">'Høreapparat'!$E$421:$E$423</definedName>
  </definedNames>
  <calcPr fullCalcOnLoad="1"/>
</workbook>
</file>

<file path=xl/comments1.xml><?xml version="1.0" encoding="utf-8"?>
<comments xmlns="http://schemas.openxmlformats.org/spreadsheetml/2006/main">
  <authors>
    <author>oddbj?rn</author>
    <author>Arntsen, Oddbj?rn</author>
    <author>Oddbj?rn Arntsen</author>
  </authors>
  <commentList>
    <comment ref="U1" authorId="0">
      <text>
        <r>
          <rPr>
            <b/>
            <sz val="8"/>
            <rFont val="Tahoma"/>
            <family val="0"/>
          </rPr>
          <t>kostnaden er begrenset oppad til prisgrensen.</t>
        </r>
      </text>
    </comment>
    <comment ref="Q1" authorId="0">
      <text>
        <r>
          <rPr>
            <sz val="8"/>
            <rFont val="Tahoma"/>
            <family val="0"/>
          </rPr>
          <t xml:space="preserve">kostnaden er begrenset oppad til prisgrensen.
</t>
        </r>
      </text>
    </comment>
    <comment ref="R1" authorId="0">
      <text>
        <r>
          <rPr>
            <sz val="8"/>
            <rFont val="Tahoma"/>
            <family val="0"/>
          </rPr>
          <t xml:space="preserve">kostnaden er begrenset oppad til prisgrensen.
</t>
        </r>
      </text>
    </comment>
    <comment ref="S1" authorId="0">
      <text>
        <r>
          <rPr>
            <sz val="8"/>
            <rFont val="Tahoma"/>
            <family val="0"/>
          </rPr>
          <t xml:space="preserve">kostnaden er begrenset oppad til prisgrensen.
</t>
        </r>
      </text>
    </comment>
    <comment ref="T1" authorId="0">
      <text>
        <r>
          <rPr>
            <sz val="8"/>
            <rFont val="Tahoma"/>
            <family val="0"/>
          </rPr>
          <t xml:space="preserve">kostnaden er begrenset oppad til prisgrensen.
</t>
        </r>
      </text>
    </comment>
    <comment ref="L242" authorId="1">
      <text>
        <r>
          <rPr>
            <b/>
            <sz val="8"/>
            <rFont val="Tahoma"/>
            <family val="0"/>
          </rPr>
          <t>Arntsen, Oddbjørn:</t>
        </r>
        <r>
          <rPr>
            <sz val="8"/>
            <rFont val="Tahoma"/>
            <family val="0"/>
          </rPr>
          <t xml:space="preserve">
ikke angitt pris for 211</t>
        </r>
      </text>
    </comment>
    <comment ref="L108" authorId="1">
      <text>
        <r>
          <rPr>
            <b/>
            <sz val="8"/>
            <rFont val="Tahoma"/>
            <family val="0"/>
          </rPr>
          <t>Arntsen, Oddbjørn:</t>
        </r>
        <r>
          <rPr>
            <sz val="8"/>
            <rFont val="Tahoma"/>
            <family val="0"/>
          </rPr>
          <t xml:space="preserve">
Høyre, 4492 for venstre</t>
        </r>
      </text>
    </comment>
    <comment ref="M242" authorId="1">
      <text>
        <r>
          <rPr>
            <b/>
            <sz val="8"/>
            <rFont val="Tahoma"/>
            <family val="0"/>
          </rPr>
          <t>Arntsen, Oddbjørn:</t>
        </r>
        <r>
          <rPr>
            <sz val="8"/>
            <rFont val="Tahoma"/>
            <family val="0"/>
          </rPr>
          <t xml:space="preserve">
ikke angitt pris for 211</t>
        </r>
      </text>
    </comment>
    <comment ref="M108" authorId="1">
      <text>
        <r>
          <rPr>
            <b/>
            <sz val="8"/>
            <rFont val="Tahoma"/>
            <family val="0"/>
          </rPr>
          <t>Arntsen, Oddbjørn:</t>
        </r>
        <r>
          <rPr>
            <sz val="8"/>
            <rFont val="Tahoma"/>
            <family val="0"/>
          </rPr>
          <t xml:space="preserve">
Høyre, 4492 for venstre</t>
        </r>
      </text>
    </comment>
    <comment ref="Q424" authorId="0">
      <text>
        <r>
          <rPr>
            <sz val="8"/>
            <rFont val="Tahoma"/>
            <family val="0"/>
          </rPr>
          <t xml:space="preserve">kostnaden er begrenset oppad til prisgrensen.
</t>
        </r>
      </text>
    </comment>
    <comment ref="R424" authorId="0">
      <text>
        <r>
          <rPr>
            <sz val="8"/>
            <rFont val="Tahoma"/>
            <family val="0"/>
          </rPr>
          <t xml:space="preserve">kostnaden er begrenset oppad til prisgrensen.
</t>
        </r>
      </text>
    </comment>
    <comment ref="S424" authorId="0">
      <text>
        <r>
          <rPr>
            <sz val="8"/>
            <rFont val="Tahoma"/>
            <family val="0"/>
          </rPr>
          <t xml:space="preserve">kostnaden er begrenset oppad til prisgrensen.
</t>
        </r>
      </text>
    </comment>
    <comment ref="T424" authorId="0">
      <text>
        <r>
          <rPr>
            <sz val="8"/>
            <rFont val="Tahoma"/>
            <family val="0"/>
          </rPr>
          <t xml:space="preserve">kostnaden er begrenset oppad til prisgrensen.
</t>
        </r>
      </text>
    </comment>
    <comment ref="U424" authorId="0">
      <text>
        <r>
          <rPr>
            <b/>
            <sz val="8"/>
            <rFont val="Tahoma"/>
            <family val="0"/>
          </rPr>
          <t>kostnaden er begrenset oppad til prisgrensen.</t>
        </r>
      </text>
    </comment>
    <comment ref="C98" authorId="2">
      <text>
        <r>
          <rPr>
            <b/>
            <sz val="8"/>
            <rFont val="Tahoma"/>
            <family val="0"/>
          </rPr>
          <t>Oddbjørn Arntsen:</t>
        </r>
        <r>
          <rPr>
            <sz val="8"/>
            <rFont val="Tahoma"/>
            <family val="0"/>
          </rPr>
          <t xml:space="preserve">
ITE ifg leverandørens rapport
</t>
        </r>
      </text>
    </comment>
    <comment ref="N108" authorId="1">
      <text>
        <r>
          <rPr>
            <b/>
            <sz val="8"/>
            <rFont val="Tahoma"/>
            <family val="0"/>
          </rPr>
          <t>Arntsen, Oddbjørn:</t>
        </r>
        <r>
          <rPr>
            <sz val="8"/>
            <rFont val="Tahoma"/>
            <family val="0"/>
          </rPr>
          <t xml:space="preserve">
Høyre, 4492 for venstre</t>
        </r>
      </text>
    </comment>
  </commentList>
</comments>
</file>

<file path=xl/comments3.xml><?xml version="1.0" encoding="utf-8"?>
<comments xmlns="http://schemas.openxmlformats.org/spreadsheetml/2006/main">
  <authors>
    <author>Oddbj?rn Arntsen</author>
  </authors>
  <commentList>
    <comment ref="F1" authorId="0">
      <text>
        <r>
          <rPr>
            <b/>
            <sz val="8"/>
            <rFont val="Tahoma"/>
            <family val="0"/>
          </rPr>
          <t>Oddbjørn Arntsen:</t>
        </r>
        <r>
          <rPr>
            <sz val="8"/>
            <rFont val="Tahoma"/>
            <family val="0"/>
          </rPr>
          <t xml:space="preserve">
kan være misvisende pga endringer i antall solgte apparater pr år.</t>
        </r>
      </text>
    </comment>
  </commentList>
</comments>
</file>

<file path=xl/sharedStrings.xml><?xml version="1.0" encoding="utf-8"?>
<sst xmlns="http://schemas.openxmlformats.org/spreadsheetml/2006/main" count="1954" uniqueCount="513">
  <si>
    <t>Audiotronics</t>
  </si>
  <si>
    <t>AurisMed</t>
  </si>
  <si>
    <t>Gewa</t>
  </si>
  <si>
    <t>Medisan</t>
  </si>
  <si>
    <t>Oticon</t>
  </si>
  <si>
    <t>Phonak</t>
  </si>
  <si>
    <t>Starkey</t>
  </si>
  <si>
    <t>sum</t>
  </si>
  <si>
    <t>Imp</t>
  </si>
  <si>
    <t>Prod</t>
  </si>
  <si>
    <t>Modell</t>
  </si>
  <si>
    <t>Type</t>
  </si>
  <si>
    <t>1.kvartal</t>
  </si>
  <si>
    <t>2.kvartal</t>
  </si>
  <si>
    <t>3.kvartal</t>
  </si>
  <si>
    <t>4.kvartal</t>
  </si>
  <si>
    <t>Sum</t>
  </si>
  <si>
    <t>antall</t>
  </si>
  <si>
    <t>u mva</t>
  </si>
  <si>
    <t>HT</t>
  </si>
  <si>
    <t>BTE</t>
  </si>
  <si>
    <t>ITE</t>
  </si>
  <si>
    <t>KAN</t>
  </si>
  <si>
    <t>andel av total</t>
  </si>
  <si>
    <t>akkumulert sum</t>
  </si>
  <si>
    <t>AM</t>
  </si>
  <si>
    <t>RES</t>
  </si>
  <si>
    <t>UNI</t>
  </si>
  <si>
    <t>VT</t>
  </si>
  <si>
    <t>AT</t>
  </si>
  <si>
    <t>SIE</t>
  </si>
  <si>
    <t>sum Audiotronics</t>
  </si>
  <si>
    <t>BT</t>
  </si>
  <si>
    <t>PH</t>
  </si>
  <si>
    <t>46 (S46-O/OL)</t>
  </si>
  <si>
    <t>sum Beltone</t>
  </si>
  <si>
    <t>GW</t>
  </si>
  <si>
    <t>BF</t>
  </si>
  <si>
    <t>sum Gewa</t>
  </si>
  <si>
    <t>WX</t>
  </si>
  <si>
    <t>P8X</t>
  </si>
  <si>
    <t>P8</t>
  </si>
  <si>
    <t>P38</t>
  </si>
  <si>
    <t>sum Medisan</t>
  </si>
  <si>
    <t>OT</t>
  </si>
  <si>
    <t>P 11 P</t>
  </si>
  <si>
    <t>KRP</t>
  </si>
  <si>
    <t>sum Oticon</t>
  </si>
  <si>
    <t>PK</t>
  </si>
  <si>
    <t>CLARO 21dAZ</t>
  </si>
  <si>
    <t>CLARO 22</t>
  </si>
  <si>
    <t>SONOFORTE P3 AZ</t>
  </si>
  <si>
    <t>SUPERFRONT PP-C-L-4</t>
  </si>
  <si>
    <t>NOVOFORTE E4</t>
  </si>
  <si>
    <t>sum Phonak</t>
  </si>
  <si>
    <t>DX</t>
  </si>
  <si>
    <t>107-2</t>
  </si>
  <si>
    <t>sum GN ReSound</t>
  </si>
  <si>
    <t>ST</t>
  </si>
  <si>
    <t>sum Starkey</t>
  </si>
  <si>
    <t>Høreapparater totalt, alle importører</t>
  </si>
  <si>
    <t>siste kv</t>
  </si>
  <si>
    <t>Bak øret</t>
  </si>
  <si>
    <t>I øret</t>
  </si>
  <si>
    <t>Kanal</t>
  </si>
  <si>
    <t>Sum høreapparater</t>
  </si>
  <si>
    <t>Andel</t>
  </si>
  <si>
    <t>av sum</t>
  </si>
  <si>
    <t>Andel digitale apparater</t>
  </si>
  <si>
    <t>av antall</t>
  </si>
  <si>
    <t>siste kv.</t>
  </si>
  <si>
    <t>ReSound</t>
  </si>
  <si>
    <t>Beltone</t>
  </si>
  <si>
    <t>De 10 mest solgte modellene</t>
  </si>
  <si>
    <t>sum Medus</t>
  </si>
  <si>
    <t>Altair BTE</t>
  </si>
  <si>
    <t>Altair ITC</t>
  </si>
  <si>
    <t>MU</t>
  </si>
  <si>
    <t>MI</t>
  </si>
  <si>
    <t>SO</t>
  </si>
  <si>
    <t>1.halvår</t>
  </si>
  <si>
    <t>Total</t>
  </si>
  <si>
    <t>kr u mva</t>
  </si>
  <si>
    <t>med mva:</t>
  </si>
  <si>
    <t>hele året</t>
  </si>
  <si>
    <t>Av total kr</t>
  </si>
  <si>
    <t>Medus</t>
  </si>
  <si>
    <t>Klasse</t>
  </si>
  <si>
    <t>Altair CIC</t>
  </si>
  <si>
    <t>Altair ITE</t>
  </si>
  <si>
    <t>CANTA 770-D</t>
  </si>
  <si>
    <t>CANTA 730</t>
  </si>
  <si>
    <t>CANTA 780-D</t>
  </si>
  <si>
    <t>CANTA 750-D</t>
  </si>
  <si>
    <t>DIVA SD-9M</t>
  </si>
  <si>
    <t>DIVA SD-XM</t>
  </si>
  <si>
    <t>DIVA SD-CIC</t>
  </si>
  <si>
    <t>CLARO 11</t>
  </si>
  <si>
    <t>Altair MC</t>
  </si>
  <si>
    <t>PICOFORTE(C,PPSC,SC2,PP-C-L)</t>
  </si>
  <si>
    <t>TRIANO S</t>
  </si>
  <si>
    <t>TRIANO SP</t>
  </si>
  <si>
    <t>TRIANO CT</t>
  </si>
  <si>
    <t>B2-CIC</t>
  </si>
  <si>
    <t>SILENT STAR</t>
  </si>
  <si>
    <t>Canta 450-D</t>
  </si>
  <si>
    <t>Canta 470-D</t>
  </si>
  <si>
    <t>Canta 430</t>
  </si>
  <si>
    <t>Canta 410</t>
  </si>
  <si>
    <t>B12</t>
  </si>
  <si>
    <t>B32</t>
  </si>
  <si>
    <t>TRIANO CS</t>
  </si>
  <si>
    <t>TRIANO CIC</t>
  </si>
  <si>
    <t>Oria O75D</t>
  </si>
  <si>
    <t>Oria O35</t>
  </si>
  <si>
    <t>Oria O15</t>
  </si>
  <si>
    <t>Oria O35D</t>
  </si>
  <si>
    <t>Oria O45</t>
  </si>
  <si>
    <t>PERSEO 11</t>
  </si>
  <si>
    <t>CIC</t>
  </si>
  <si>
    <t>PERSEO 22</t>
  </si>
  <si>
    <t>PERSEO 12</t>
  </si>
  <si>
    <t>ReSound AIR</t>
  </si>
  <si>
    <t>TRIANO CT-TM</t>
  </si>
  <si>
    <t>MG</t>
  </si>
  <si>
    <t>IT</t>
  </si>
  <si>
    <t>Natura 3 BTE</t>
  </si>
  <si>
    <t>Natura 3 ITC</t>
  </si>
  <si>
    <t>Andre/ukjent</t>
  </si>
  <si>
    <t>Magmo</t>
  </si>
  <si>
    <t>AP</t>
  </si>
  <si>
    <t>sum AudioPhoenix</t>
  </si>
  <si>
    <t>AudioPhoenix</t>
  </si>
  <si>
    <t>DIVA SD-19M</t>
  </si>
  <si>
    <t>Natura 3 ITE</t>
  </si>
  <si>
    <t>Natura 3 MC</t>
  </si>
  <si>
    <t>Natura 3 CIC</t>
  </si>
  <si>
    <t xml:space="preserve">Tinnitusmaskere m m </t>
  </si>
  <si>
    <t>SoundKiss</t>
  </si>
  <si>
    <t>PRISMA TCI CT (ha og masker)</t>
  </si>
  <si>
    <t>HØREAPPARATER</t>
  </si>
  <si>
    <t>C8+</t>
  </si>
  <si>
    <t>C18+</t>
  </si>
  <si>
    <t>C19+</t>
  </si>
  <si>
    <t>CXP+</t>
  </si>
  <si>
    <t>Pillow Speaker</t>
  </si>
  <si>
    <t>Under Pillow Speaker</t>
  </si>
  <si>
    <t>MM2</t>
  </si>
  <si>
    <t>MM6</t>
  </si>
  <si>
    <t>MM10</t>
  </si>
  <si>
    <t>BAHA Compact</t>
  </si>
  <si>
    <t>EMS</t>
  </si>
  <si>
    <t>Classic 300</t>
  </si>
  <si>
    <t>benldr</t>
  </si>
  <si>
    <t>Music Pro S</t>
  </si>
  <si>
    <t>Music Pro</t>
  </si>
  <si>
    <t>Liaision BTE</t>
  </si>
  <si>
    <t>Liaision CIC</t>
  </si>
  <si>
    <t>Liaison Custom ITE</t>
  </si>
  <si>
    <t>Klasse 1: digitale BTE</t>
  </si>
  <si>
    <t>Annet, blandede klasser</t>
  </si>
  <si>
    <t xml:space="preserve">Klasse 3: andre </t>
  </si>
  <si>
    <t>B2</t>
  </si>
  <si>
    <t>B2X</t>
  </si>
  <si>
    <t>L12 LOGO</t>
  </si>
  <si>
    <t>Rapportert som høreapparat:</t>
  </si>
  <si>
    <t xml:space="preserve">TCI IT </t>
  </si>
  <si>
    <t>TCI BTE</t>
  </si>
  <si>
    <t>Prisma TCI BTE (ha og masker)</t>
  </si>
  <si>
    <t>22MA</t>
  </si>
  <si>
    <t>TRIANO IT</t>
  </si>
  <si>
    <t>IQ CM Trådløs ITE</t>
  </si>
  <si>
    <t>Quantum Trådløs BTE</t>
  </si>
  <si>
    <t>Adapto ITE</t>
  </si>
  <si>
    <t>VITA SV-9</t>
  </si>
  <si>
    <t>VITA SV-19</t>
  </si>
  <si>
    <t>VITA SV-38</t>
  </si>
  <si>
    <t>VITA SV-XP</t>
  </si>
  <si>
    <t>VITA SV-CIC</t>
  </si>
  <si>
    <t>Freestyle</t>
  </si>
  <si>
    <t>TRIANO SL</t>
  </si>
  <si>
    <t>POWERMAXX 411</t>
  </si>
  <si>
    <t>VALEO 11</t>
  </si>
  <si>
    <t>VALEO 22</t>
  </si>
  <si>
    <t>VALEO 23</t>
  </si>
  <si>
    <t>VALEO 33</t>
  </si>
  <si>
    <t>PERSEO 23 dAZ</t>
  </si>
  <si>
    <t>ARISTA A312</t>
  </si>
  <si>
    <t>Adapto BTE P</t>
  </si>
  <si>
    <t>Adapto BTE</t>
  </si>
  <si>
    <t>VITA SV-X</t>
  </si>
  <si>
    <t>CM IQ</t>
  </si>
  <si>
    <t>Corus C75D</t>
  </si>
  <si>
    <t>Corus C15</t>
  </si>
  <si>
    <t>Corus C35</t>
  </si>
  <si>
    <t>49 DM</t>
  </si>
  <si>
    <t>Cordelle II</t>
  </si>
  <si>
    <t>Premio VC</t>
  </si>
  <si>
    <t>Vital ultra</t>
  </si>
  <si>
    <t>Vital 49 4C MM II</t>
  </si>
  <si>
    <t>SYMBIO XT 100</t>
  </si>
  <si>
    <t>SYMBIO XT110</t>
  </si>
  <si>
    <t>SYMBIO XT 320</t>
  </si>
  <si>
    <t>SYMBIO XT 400</t>
  </si>
  <si>
    <t>SYMBIO XT 115</t>
  </si>
  <si>
    <t>SYMBIO XT 410</t>
  </si>
  <si>
    <t>AXENT II J13</t>
  </si>
  <si>
    <t>IQ Nano Twin</t>
  </si>
  <si>
    <t>Quantum EVO</t>
  </si>
  <si>
    <t>Megapower EVO</t>
  </si>
  <si>
    <t>Gaia ITE</t>
  </si>
  <si>
    <t>Gaia BTE</t>
  </si>
  <si>
    <t>Gaia BTE P</t>
  </si>
  <si>
    <t>Gaia CIC</t>
  </si>
  <si>
    <t>Gaia ITE P</t>
  </si>
  <si>
    <t>Gaia ITE DIRECT</t>
  </si>
  <si>
    <t>Adapto ITE POWER</t>
  </si>
  <si>
    <t>Sumo XP</t>
  </si>
  <si>
    <t>Leonardo VC</t>
  </si>
  <si>
    <t>SwissEar 106D</t>
  </si>
  <si>
    <t>NEO 102</t>
  </si>
  <si>
    <t>NEO 112</t>
  </si>
  <si>
    <t xml:space="preserve">NEO 202 </t>
  </si>
  <si>
    <t>NEO 322</t>
  </si>
  <si>
    <t>NEO 301</t>
  </si>
  <si>
    <t>NEO 401</t>
  </si>
  <si>
    <t>Unison 6 BTE</t>
  </si>
  <si>
    <t>Unison 6 Power BTE</t>
  </si>
  <si>
    <t>Unison 6 High Power BTE</t>
  </si>
  <si>
    <t>Conversa.NT BTE</t>
  </si>
  <si>
    <t>Conversa.NT M BTE</t>
  </si>
  <si>
    <t>Conversa.NT Power BTE</t>
  </si>
  <si>
    <t>Conversa.NT Moda BTE</t>
  </si>
  <si>
    <t>Conversa.NT Custom</t>
  </si>
  <si>
    <t>Bionic Nano Twin</t>
  </si>
  <si>
    <t>Sumo DM</t>
  </si>
  <si>
    <t>Tego Pro BTE</t>
  </si>
  <si>
    <t>Tego Pro ITE</t>
  </si>
  <si>
    <t>miniVALEO 101 AZ</t>
  </si>
  <si>
    <t>SAVIA 11</t>
  </si>
  <si>
    <t>SAVIA 22</t>
  </si>
  <si>
    <t>SAVIA 33</t>
  </si>
  <si>
    <t>ACURIS CIC</t>
  </si>
  <si>
    <t>ACURIS CS</t>
  </si>
  <si>
    <t>ACURIS CT</t>
  </si>
  <si>
    <t>ACURIS CT-TM</t>
  </si>
  <si>
    <t>ACURIS IT</t>
  </si>
  <si>
    <t>ACURIS Life</t>
  </si>
  <si>
    <t>ACURIS S</t>
  </si>
  <si>
    <t xml:space="preserve">ACURIS P </t>
  </si>
  <si>
    <t>Power Pillow Speaker</t>
  </si>
  <si>
    <t>AXENT II CC</t>
  </si>
  <si>
    <t>AXENT II CIC</t>
  </si>
  <si>
    <t>MESA CE</t>
  </si>
  <si>
    <t>MESA CC</t>
  </si>
  <si>
    <t>MESA CIC</t>
  </si>
  <si>
    <t>DAVINCI PXP</t>
  </si>
  <si>
    <t>ASPECT</t>
  </si>
  <si>
    <t>ARISTA CC</t>
  </si>
  <si>
    <t>ARISTA CIC</t>
  </si>
  <si>
    <t>ARISTA CE</t>
  </si>
  <si>
    <t>ReSund Viking</t>
  </si>
  <si>
    <t>CANTA 710</t>
  </si>
  <si>
    <t>sum Widex</t>
  </si>
  <si>
    <t>sum Entific Medical Systems AB</t>
  </si>
  <si>
    <t>DIVA SD-9M elan</t>
  </si>
  <si>
    <t>VITA SV-9 elan</t>
  </si>
  <si>
    <t>B2XP</t>
  </si>
  <si>
    <t>utgått</t>
  </si>
  <si>
    <t>Corus C45</t>
  </si>
  <si>
    <t>Corus C65</t>
  </si>
  <si>
    <t>Corus C65D</t>
  </si>
  <si>
    <t>Oria O65</t>
  </si>
  <si>
    <t>Oria O65D</t>
  </si>
  <si>
    <t>Activo II</t>
  </si>
  <si>
    <t>Tego Pro CIC</t>
  </si>
  <si>
    <t>Pris1.kv</t>
  </si>
  <si>
    <t>Pris3.kv</t>
  </si>
  <si>
    <t>Antall dyre apparater</t>
  </si>
  <si>
    <t>prisgrense</t>
  </si>
  <si>
    <t>* begrenset oppad til prisgrensen</t>
  </si>
  <si>
    <t>For å vise skjulte kolonner:</t>
  </si>
  <si>
    <t>med 25% mva:</t>
  </si>
  <si>
    <t>Kostnad *</t>
  </si>
  <si>
    <t>Helix custom digital</t>
  </si>
  <si>
    <t>Bedside Noise Generator S-3000</t>
  </si>
  <si>
    <t>Vital 700 CIC</t>
  </si>
  <si>
    <t>TRIANO 3 P</t>
  </si>
  <si>
    <t>utgått 3. Kv 05</t>
  </si>
  <si>
    <t>utgått 3. Kv05</t>
  </si>
  <si>
    <t>CLARO 111/211/311</t>
  </si>
  <si>
    <t>PERSEO 111/211/311</t>
  </si>
  <si>
    <t>SAVIA 111/211/311</t>
  </si>
  <si>
    <t>SUPERO 411/412/413</t>
  </si>
  <si>
    <t>VALEO 211/311 AZ</t>
  </si>
  <si>
    <t>med mva</t>
  </si>
  <si>
    <t>Unison 6 Custom</t>
  </si>
  <si>
    <t>Corus C25</t>
  </si>
  <si>
    <t>Tego Pro BTE P</t>
  </si>
  <si>
    <t>CX+</t>
  </si>
  <si>
    <t>merk kolonnen før og etter den skjulte,  høyreklikk, velg Ta frem eller Vis</t>
  </si>
  <si>
    <t>Divino</t>
  </si>
  <si>
    <t>NEO 105</t>
  </si>
  <si>
    <t>AXENT II CE</t>
  </si>
  <si>
    <t>Pris 3.kv</t>
  </si>
  <si>
    <t>Pris 1.kv</t>
  </si>
  <si>
    <t>sum Unitron</t>
  </si>
  <si>
    <t>Engebretsen</t>
  </si>
  <si>
    <t>1995</t>
  </si>
  <si>
    <t>1996</t>
  </si>
  <si>
    <t>1997</t>
  </si>
  <si>
    <t>AudioTek</t>
  </si>
  <si>
    <t>Beltone (Philips)</t>
  </si>
  <si>
    <t>ReSound (Danavox)</t>
  </si>
  <si>
    <t>andre</t>
  </si>
  <si>
    <t>andre:</t>
  </si>
  <si>
    <t>3M</t>
  </si>
  <si>
    <t>Norsk Audio</t>
  </si>
  <si>
    <t>Figurene kan merkes og skrives ut hver for seg</t>
  </si>
  <si>
    <t>sum antall høreapp.</t>
  </si>
  <si>
    <t>kr pr apparat</t>
  </si>
  <si>
    <t>beregnet gjennomsnittspris</t>
  </si>
  <si>
    <t>Unitron</t>
  </si>
  <si>
    <t>AudioConsult</t>
  </si>
  <si>
    <t>&gt;300</t>
  </si>
  <si>
    <t>Unitron Hearing</t>
  </si>
  <si>
    <t>AIKIA AK-19</t>
  </si>
  <si>
    <t>AIKIA AK-9</t>
  </si>
  <si>
    <t>Bravissimo BV-18</t>
  </si>
  <si>
    <t>Bravissimo BV-8</t>
  </si>
  <si>
    <t>Inteo IN-19</t>
  </si>
  <si>
    <t>Inteo IN-9</t>
  </si>
  <si>
    <t>L8 LOGO</t>
  </si>
  <si>
    <t>P-CIC (Senso)</t>
  </si>
  <si>
    <t>Interton overført til Audio Consult fra 1. april 2007</t>
  </si>
  <si>
    <t>42 MA</t>
  </si>
  <si>
    <t>MM1</t>
  </si>
  <si>
    <t>Innova</t>
  </si>
  <si>
    <t>Applause</t>
  </si>
  <si>
    <t>Natura Pro</t>
  </si>
  <si>
    <t>Quartet</t>
  </si>
  <si>
    <t>ny 2. kv</t>
  </si>
  <si>
    <t>Helix (analog)</t>
  </si>
  <si>
    <t>Bedside Noise Generator S-560</t>
  </si>
  <si>
    <t>ION</t>
  </si>
  <si>
    <t>Pris2.kv</t>
  </si>
  <si>
    <t>AIKIA AK-CIC</t>
  </si>
  <si>
    <t>AIKIA AK-X</t>
  </si>
  <si>
    <t>AIKIA AK-XP</t>
  </si>
  <si>
    <t>Bravissimo BV-X</t>
  </si>
  <si>
    <t>Inteo IN-CIC</t>
  </si>
  <si>
    <t>Inteo IN-X</t>
  </si>
  <si>
    <t>Inteo IN-XP</t>
  </si>
  <si>
    <t>Intenso</t>
  </si>
  <si>
    <t>Activo Wave Combi (ha og masker)</t>
  </si>
  <si>
    <t>Pris 2.kv</t>
  </si>
  <si>
    <t>ELEVA 211/311/411 dAZ</t>
  </si>
  <si>
    <t>ELEVA 22 dAZ</t>
  </si>
  <si>
    <t>ELEVA 33 Power</t>
  </si>
  <si>
    <t>iLink S 311 Forte</t>
  </si>
  <si>
    <t>microPower IX 300 dSZ</t>
  </si>
  <si>
    <t>microPower V 300 dAZ</t>
  </si>
  <si>
    <t>microSAVIA ART 100 dSZ</t>
  </si>
  <si>
    <t>SAVIA ART 11 CIC/MC/RC</t>
  </si>
  <si>
    <t>SAVIA ART 211/311/411 dSZ</t>
  </si>
  <si>
    <t>SAVIA ART 22 dSZ</t>
  </si>
  <si>
    <t>SAVIA ART 33 Power</t>
  </si>
  <si>
    <t>Linq 35</t>
  </si>
  <si>
    <t>ITC</t>
  </si>
  <si>
    <t>Linq 45</t>
  </si>
  <si>
    <t>Linq 65/D</t>
  </si>
  <si>
    <t>Linq 75D</t>
  </si>
  <si>
    <t>ONE 15</t>
  </si>
  <si>
    <t>ONE 35</t>
  </si>
  <si>
    <t>ONE 45</t>
  </si>
  <si>
    <t>ONE 65/D</t>
  </si>
  <si>
    <t>ONE 75D</t>
  </si>
  <si>
    <t>Utgått 1.apr 07</t>
  </si>
  <si>
    <t>ReSound PULSE</t>
  </si>
  <si>
    <t>Metrix MX80</t>
  </si>
  <si>
    <t>Metrix MX60</t>
  </si>
  <si>
    <t>Plus 5 RP80</t>
  </si>
  <si>
    <t>Plus 5 RP70</t>
  </si>
  <si>
    <t>Plus 5 RP60</t>
  </si>
  <si>
    <t>Plus 5 RP50</t>
  </si>
  <si>
    <t xml:space="preserve">Plus 5 RP40 </t>
  </si>
  <si>
    <t>Plus 5 RP30</t>
  </si>
  <si>
    <t>ELEMENT 8 BTE</t>
  </si>
  <si>
    <t>ELEMENT 8 CUSTOM</t>
  </si>
  <si>
    <t>ELEMENT 8 M BTE</t>
  </si>
  <si>
    <t>ELEMENT 8 MODA BTE</t>
  </si>
  <si>
    <t>ELEMENT 8 POWER BTE</t>
  </si>
  <si>
    <t>INDIGO CUSTOM</t>
  </si>
  <si>
    <t>INDIGO M BTE</t>
  </si>
  <si>
    <t>INDIGO MODA BTE</t>
  </si>
  <si>
    <t>INDIGO POWER BTE</t>
  </si>
  <si>
    <t xml:space="preserve">Conversa </t>
  </si>
  <si>
    <t>INDIGO BTE</t>
  </si>
  <si>
    <t>DESTINY 1200 BTE</t>
  </si>
  <si>
    <t>DESTINY 1200 CE</t>
  </si>
  <si>
    <t>Relaxx Exclusive </t>
  </si>
  <si>
    <t>Leonardo Natural </t>
  </si>
  <si>
    <t>Dynamic HP-VC</t>
  </si>
  <si>
    <t>Relaxx Excl. canal</t>
  </si>
  <si>
    <t>CENTRA ACTIVE</t>
  </si>
  <si>
    <t>CENTRA CIC</t>
  </si>
  <si>
    <t>CENTRA CS</t>
  </si>
  <si>
    <t>CENTRA CT</t>
  </si>
  <si>
    <t>CENTRA CT-TM</t>
  </si>
  <si>
    <t>CENTRA Life</t>
  </si>
  <si>
    <t>CENTRA P</t>
  </si>
  <si>
    <t>CENTRA S</t>
  </si>
  <si>
    <t>CENTRA S VC</t>
  </si>
  <si>
    <t>CENTRA SP</t>
  </si>
  <si>
    <t>CENTRA HP</t>
  </si>
  <si>
    <t>ICOS 105 BTE DM</t>
  </si>
  <si>
    <t>ICOS 105 BTE DM VK</t>
  </si>
  <si>
    <t>ICOS 205 ITE DM VK</t>
  </si>
  <si>
    <t>ICOS 315 ITC DM</t>
  </si>
  <si>
    <t>ICOS 415 MC DM</t>
  </si>
  <si>
    <t>ICOS 400 CIC</t>
  </si>
  <si>
    <t>PRIO 112 BTE VC</t>
  </si>
  <si>
    <t>Epoq BTE</t>
  </si>
  <si>
    <t>Epoq RITE</t>
  </si>
  <si>
    <t>Epoq ITE</t>
  </si>
  <si>
    <t>Safran BTE P</t>
  </si>
  <si>
    <t xml:space="preserve">Safran BTE  </t>
  </si>
  <si>
    <t>Safran ITE</t>
  </si>
  <si>
    <t>AC</t>
  </si>
  <si>
    <t>sum Audio Consult</t>
  </si>
  <si>
    <t>IQ Cros</t>
  </si>
  <si>
    <t>IQ Bicros</t>
  </si>
  <si>
    <t>IQ Muliticros</t>
  </si>
  <si>
    <t>Evo Mega Power</t>
  </si>
  <si>
    <t>EVO Quantum</t>
  </si>
  <si>
    <t xml:space="preserve">IQ CM </t>
  </si>
  <si>
    <t>IQ Nano</t>
  </si>
  <si>
    <t>Audio Consult</t>
  </si>
  <si>
    <t>Pris4.kv</t>
  </si>
  <si>
    <t>Kostn.1.kvartal *</t>
  </si>
  <si>
    <t>Kostn.2.kvartal *</t>
  </si>
  <si>
    <t>Kostn.3.kvartal *</t>
  </si>
  <si>
    <t>Kostn.4.kvartal *</t>
  </si>
  <si>
    <t>utgått april 07</t>
  </si>
  <si>
    <t>Syncro(2) BTE</t>
  </si>
  <si>
    <t>Syncro(2) BTE P</t>
  </si>
  <si>
    <t>Utgått apr 07</t>
  </si>
  <si>
    <t>ikke i prisoversikt</t>
  </si>
  <si>
    <t>utgått apr 07</t>
  </si>
  <si>
    <t>Utgått apr.07</t>
  </si>
  <si>
    <t>Syncro(2) ITE</t>
  </si>
  <si>
    <t>Syncro(2) CIC</t>
  </si>
  <si>
    <t>utgått apr.07</t>
  </si>
  <si>
    <t>ikke i kontrakt?</t>
  </si>
  <si>
    <t>Kommentar</t>
  </si>
  <si>
    <r>
      <t>Fet</t>
    </r>
    <r>
      <rPr>
        <sz val="8.5"/>
        <rFont val="MS Sans Serif"/>
        <family val="2"/>
      </rPr>
      <t xml:space="preserve"> stil 2. kvartal: prisen er kontrollert mot NAVs produkt- og prisoversikt</t>
    </r>
  </si>
  <si>
    <t>Klasse 2: digitale ITE/KAN/CIC</t>
  </si>
  <si>
    <t>CENTRA IT</t>
  </si>
  <si>
    <t>Metrix MX50/40</t>
  </si>
  <si>
    <t>Metrix MX30/ /-D/P</t>
  </si>
  <si>
    <t>Metrix MX10/ /P/B/BP</t>
  </si>
  <si>
    <t>Metrix MX70-D/DV/DVI/DI</t>
  </si>
  <si>
    <t>Activo Wave Combi kanal(ha og masker)</t>
  </si>
  <si>
    <t>Activo Wave BTE Digital</t>
  </si>
  <si>
    <t>Antall modeller</t>
  </si>
  <si>
    <t>Bionic Big Nano (Big Bionic)</t>
  </si>
  <si>
    <t>sum Magmo (overtatt av AudioConsult fra 2. kvartal)</t>
  </si>
  <si>
    <t>ikke i kontrak</t>
  </si>
  <si>
    <t>DESTINY 1200 CC</t>
  </si>
  <si>
    <t>utgått 2. kv 07</t>
  </si>
  <si>
    <t>Pris 4.kv</t>
  </si>
  <si>
    <t>kostnad</t>
  </si>
  <si>
    <t>uten mva</t>
  </si>
  <si>
    <t>Takstgruppe 1</t>
  </si>
  <si>
    <t>Takstgruppe 2</t>
  </si>
  <si>
    <t>Takstgruppe 3</t>
  </si>
  <si>
    <t>Takstgruppe 4</t>
  </si>
  <si>
    <t>Takstgruppe 5</t>
  </si>
  <si>
    <t>Reparasjoner</t>
  </si>
  <si>
    <t>høreapparater</t>
  </si>
  <si>
    <t>tinnitusmaskerere</t>
  </si>
  <si>
    <t>Bionic Shape</t>
  </si>
  <si>
    <t>411 Mkr totalt inkl mva ifg direktoratet</t>
  </si>
  <si>
    <t>GN ReSound</t>
  </si>
  <si>
    <t>utgår2008</t>
  </si>
  <si>
    <t>pris 1.4</t>
  </si>
  <si>
    <r>
      <t>HC-10-NP</t>
    </r>
    <r>
      <rPr>
        <sz val="10"/>
        <rFont val="MS Sans Serif"/>
        <family val="0"/>
      </rPr>
      <t xml:space="preserve"> </t>
    </r>
  </si>
  <si>
    <t>PillowSonic</t>
  </si>
  <si>
    <t>Bionic Nano</t>
  </si>
  <si>
    <t>Hele HA-området</t>
  </si>
  <si>
    <r>
      <t>ICOS 305 ITC (</t>
    </r>
    <r>
      <rPr>
        <i/>
        <sz val="8.5"/>
        <rFont val="MS Sans Serif"/>
        <family val="2"/>
      </rPr>
      <t>ITE?)</t>
    </r>
    <r>
      <rPr>
        <sz val="8.5"/>
        <rFont val="MS Sans Serif"/>
        <family val="2"/>
      </rPr>
      <t xml:space="preserve"> DM</t>
    </r>
  </si>
  <si>
    <t>Høreapparater</t>
  </si>
  <si>
    <t>Maskerere</t>
  </si>
  <si>
    <t>Reparasjon høreapparater</t>
  </si>
  <si>
    <t>Reparasjon tinnitusmaskerere</t>
  </si>
  <si>
    <t>Propper</t>
  </si>
  <si>
    <t>kr m mva</t>
  </si>
  <si>
    <t>Totalt alle leverandører</t>
  </si>
  <si>
    <t>ny 2.kv, ikke kontrakt</t>
  </si>
  <si>
    <t>sum mill. kr ex mva, korrigert for prisgrensen</t>
  </si>
  <si>
    <t>sum mill. kr ex mva, ikke korrigert for prisgrensen</t>
  </si>
  <si>
    <t>2007</t>
  </si>
  <si>
    <t>hele 2007</t>
  </si>
  <si>
    <t>høreapparat</t>
  </si>
  <si>
    <t>delt på antall</t>
  </si>
  <si>
    <t>solgte apparat</t>
  </si>
  <si>
    <t>Rep.kostnad</t>
  </si>
  <si>
    <t>Antall solgte</t>
  </si>
  <si>
    <t>Kostnad</t>
  </si>
  <si>
    <t>Pris 1.4</t>
  </si>
  <si>
    <t>Antall</t>
  </si>
  <si>
    <t>(kr)</t>
  </si>
  <si>
    <t>kontrollsum (Magmo er ikke med)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</si>
</sst>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0%"/>
    <numFmt numFmtId="177" formatCode="0.00%"/>
    <numFmt numFmtId="178" formatCode="d\.m\.yy"/>
    <numFmt numFmtId="179" formatCode="d\.mmm\.yy"/>
    <numFmt numFmtId="180" formatCode="d\.mmm"/>
    <numFmt numFmtId="181" formatCode="mmm\.yy"/>
    <numFmt numFmtId="182" formatCode="h:mm"/>
    <numFmt numFmtId="183" formatCode="h:mm:ss"/>
    <numFmt numFmtId="184" formatCode="d\.m\.yy\ h:mm"/>
    <numFmt numFmtId="185" formatCode="0.0"/>
    <numFmt numFmtId="186" formatCode="0.0\ %"/>
    <numFmt numFmtId="187" formatCode="0.0%"/>
    <numFmt numFmtId="188" formatCode="0.00000000"/>
    <numFmt numFmtId="189" formatCode="0.000%"/>
    <numFmt numFmtId="190" formatCode="0.0000%"/>
    <numFmt numFmtId="191" formatCode="&quot;Ja&quot;;&quot;Ja&quot;;&quot;Nei&quot;"/>
    <numFmt numFmtId="192" formatCode="&quot;Sann&quot;;&quot;Sann&quot;;&quot;Usann&quot;"/>
    <numFmt numFmtId="193" formatCode="&quot;På&quot;;&quot;På&quot;;&quot;Av&quot;"/>
    <numFmt numFmtId="194" formatCode="#,##0.0"/>
    <numFmt numFmtId="195" formatCode="#,##0.000"/>
    <numFmt numFmtId="196" formatCode="#,##0.0000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8.5"/>
      <name val="MS Sans Serif"/>
      <family val="2"/>
    </font>
    <font>
      <i/>
      <sz val="8.5"/>
      <name val="MS Sans Serif"/>
      <family val="2"/>
    </font>
    <font>
      <b/>
      <sz val="10"/>
      <name val="Arial"/>
      <family val="0"/>
    </font>
    <font>
      <sz val="7"/>
      <name val="MS Sans Serif"/>
      <family val="2"/>
    </font>
    <font>
      <sz val="8.5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.5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8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19.75"/>
      <name val="Arial"/>
      <family val="0"/>
    </font>
    <font>
      <sz val="16.5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1.75"/>
      <name val="Arial"/>
      <family val="0"/>
    </font>
    <font>
      <b/>
      <sz val="8"/>
      <name val="Arial"/>
      <family val="0"/>
    </font>
    <font>
      <sz val="12"/>
      <name val="MS Sans Serif"/>
      <family val="2"/>
    </font>
    <font>
      <sz val="7.5"/>
      <name val="MS Sans Serif"/>
      <family val="2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185" fontId="5" fillId="0" borderId="3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7" fontId="5" fillId="0" borderId="0" xfId="18" applyNumberFormat="1" applyFont="1" applyBorder="1" applyAlignment="1">
      <alignment/>
    </xf>
    <xf numFmtId="187" fontId="5" fillId="0" borderId="10" xfId="18" applyNumberFormat="1" applyFont="1" applyBorder="1" applyAlignment="1">
      <alignment/>
    </xf>
    <xf numFmtId="187" fontId="5" fillId="0" borderId="0" xfId="18" applyNumberFormat="1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/>
    </xf>
    <xf numFmtId="185" fontId="5" fillId="2" borderId="0" xfId="0" applyNumberFormat="1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0" xfId="18" applyNumberFormat="1" applyFont="1" applyBorder="1" applyAlignment="1">
      <alignment/>
    </xf>
    <xf numFmtId="20" fontId="5" fillId="2" borderId="0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3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187" fontId="5" fillId="0" borderId="3" xfId="18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176" fontId="5" fillId="0" borderId="15" xfId="18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187" fontId="5" fillId="0" borderId="6" xfId="18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87" fontId="5" fillId="0" borderId="2" xfId="18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3" xfId="0" applyBorder="1" applyAlignment="1">
      <alignment/>
    </xf>
    <xf numFmtId="0" fontId="0" fillId="0" borderId="18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2" xfId="0" applyFont="1" applyFill="1" applyBorder="1" applyAlignment="1">
      <alignment horizontal="left"/>
    </xf>
    <xf numFmtId="3" fontId="12" fillId="2" borderId="2" xfId="0" applyNumberFormat="1" applyFont="1" applyFill="1" applyBorder="1" applyAlignment="1">
      <alignment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12" fillId="2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0" xfId="19" applyNumberFormat="1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5" xfId="19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3" fontId="5" fillId="0" borderId="0" xfId="19" applyNumberFormat="1" applyFont="1" applyBorder="1" applyAlignment="1">
      <alignment/>
    </xf>
    <xf numFmtId="3" fontId="5" fillId="0" borderId="5" xfId="19" applyNumberFormat="1" applyFont="1" applyBorder="1" applyAlignment="1">
      <alignment/>
    </xf>
    <xf numFmtId="3" fontId="5" fillId="0" borderId="23" xfId="19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3" fontId="5" fillId="0" borderId="6" xfId="19" applyNumberFormat="1" applyFont="1" applyFill="1" applyBorder="1" applyAlignment="1">
      <alignment/>
    </xf>
    <xf numFmtId="0" fontId="13" fillId="0" borderId="0" xfId="0" applyFont="1" applyAlignment="1">
      <alignment/>
    </xf>
    <xf numFmtId="0" fontId="5" fillId="2" borderId="5" xfId="0" applyFont="1" applyFill="1" applyBorder="1" applyAlignment="1">
      <alignment/>
    </xf>
    <xf numFmtId="0" fontId="5" fillId="0" borderId="0" xfId="0" applyFont="1" applyAlignment="1">
      <alignment horizontal="center"/>
    </xf>
    <xf numFmtId="1" fontId="5" fillId="0" borderId="18" xfId="0" applyNumberFormat="1" applyFont="1" applyBorder="1" applyAlignment="1">
      <alignment/>
    </xf>
    <xf numFmtId="3" fontId="5" fillId="0" borderId="11" xfId="19" applyNumberFormat="1" applyFont="1" applyBorder="1" applyAlignment="1">
      <alignment horizontal="right"/>
    </xf>
    <xf numFmtId="187" fontId="5" fillId="0" borderId="10" xfId="18" applyNumberFormat="1" applyFont="1" applyBorder="1" applyAlignment="1">
      <alignment/>
    </xf>
    <xf numFmtId="187" fontId="5" fillId="0" borderId="24" xfId="18" applyNumberFormat="1" applyFont="1" applyBorder="1" applyAlignment="1">
      <alignment/>
    </xf>
    <xf numFmtId="0" fontId="5" fillId="0" borderId="3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0" xfId="19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0" xfId="18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176" fontId="5" fillId="0" borderId="10" xfId="18" applyNumberFormat="1" applyFont="1" applyBorder="1" applyAlignment="1">
      <alignment/>
    </xf>
    <xf numFmtId="3" fontId="12" fillId="0" borderId="2" xfId="19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2" fillId="0" borderId="20" xfId="19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187" fontId="5" fillId="0" borderId="0" xfId="18" applyNumberFormat="1" applyFont="1" applyBorder="1" applyAlignment="1">
      <alignment horizontal="left"/>
    </xf>
    <xf numFmtId="187" fontId="5" fillId="0" borderId="6" xfId="18" applyNumberFormat="1" applyFont="1" applyFill="1" applyBorder="1" applyAlignment="1">
      <alignment horizontal="left"/>
    </xf>
    <xf numFmtId="0" fontId="15" fillId="0" borderId="0" xfId="0" applyFont="1" applyFill="1" applyAlignment="1">
      <alignment/>
    </xf>
    <xf numFmtId="3" fontId="5" fillId="0" borderId="10" xfId="19" applyNumberFormat="1" applyFont="1" applyBorder="1" applyAlignment="1">
      <alignment/>
    </xf>
    <xf numFmtId="3" fontId="5" fillId="0" borderId="6" xfId="19" applyNumberFormat="1" applyFont="1" applyFill="1" applyBorder="1" applyAlignment="1">
      <alignment/>
    </xf>
    <xf numFmtId="3" fontId="5" fillId="0" borderId="18" xfId="19" applyNumberFormat="1" applyFont="1" applyFill="1" applyBorder="1" applyAlignment="1">
      <alignment/>
    </xf>
    <xf numFmtId="3" fontId="12" fillId="0" borderId="17" xfId="19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17" applyFont="1" applyBorder="1" applyAlignment="1">
      <alignment horizontal="left"/>
      <protection/>
    </xf>
    <xf numFmtId="0" fontId="5" fillId="0" borderId="0" xfId="17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0" fontId="5" fillId="0" borderId="0" xfId="17" applyFont="1" applyBorder="1">
      <alignment/>
      <protection/>
    </xf>
    <xf numFmtId="0" fontId="16" fillId="0" borderId="0" xfId="0" applyFont="1" applyAlignment="1">
      <alignment/>
    </xf>
    <xf numFmtId="0" fontId="5" fillId="0" borderId="2" xfId="0" applyFont="1" applyBorder="1" applyAlignment="1" quotePrefix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176" fontId="5" fillId="0" borderId="27" xfId="18" applyFont="1" applyBorder="1" applyAlignment="1">
      <alignment/>
    </xf>
    <xf numFmtId="3" fontId="12" fillId="4" borderId="2" xfId="19" applyNumberFormat="1" applyFont="1" applyFill="1" applyBorder="1" applyAlignment="1">
      <alignment/>
    </xf>
    <xf numFmtId="3" fontId="12" fillId="4" borderId="20" xfId="19" applyNumberFormat="1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5" fillId="4" borderId="5" xfId="19" applyNumberFormat="1" applyFont="1" applyFill="1" applyBorder="1" applyAlignment="1">
      <alignment/>
    </xf>
    <xf numFmtId="3" fontId="5" fillId="4" borderId="5" xfId="19" applyNumberFormat="1" applyFont="1" applyFill="1" applyBorder="1" applyAlignment="1">
      <alignment horizontal="right"/>
    </xf>
    <xf numFmtId="3" fontId="5" fillId="4" borderId="2" xfId="19" applyNumberFormat="1" applyFont="1" applyFill="1" applyBorder="1" applyAlignment="1">
      <alignment/>
    </xf>
    <xf numFmtId="3" fontId="5" fillId="4" borderId="22" xfId="19" applyNumberFormat="1" applyFont="1" applyFill="1" applyBorder="1" applyAlignment="1">
      <alignment/>
    </xf>
    <xf numFmtId="3" fontId="5" fillId="4" borderId="5" xfId="19" applyNumberFormat="1" applyFont="1" applyFill="1" applyBorder="1" applyAlignment="1">
      <alignment/>
    </xf>
    <xf numFmtId="3" fontId="5" fillId="4" borderId="0" xfId="19" applyNumberFormat="1" applyFont="1" applyFill="1" applyBorder="1" applyAlignment="1">
      <alignment/>
    </xf>
    <xf numFmtId="3" fontId="5" fillId="4" borderId="6" xfId="19" applyNumberFormat="1" applyFont="1" applyFill="1" applyBorder="1" applyAlignment="1">
      <alignment/>
    </xf>
    <xf numFmtId="3" fontId="5" fillId="4" borderId="0" xfId="19" applyNumberFormat="1" applyFont="1" applyFill="1" applyBorder="1" applyAlignment="1">
      <alignment/>
    </xf>
    <xf numFmtId="187" fontId="5" fillId="4" borderId="0" xfId="18" applyNumberFormat="1" applyFont="1" applyFill="1" applyBorder="1" applyAlignment="1">
      <alignment/>
    </xf>
    <xf numFmtId="3" fontId="6" fillId="4" borderId="0" xfId="19" applyNumberFormat="1" applyFont="1" applyFill="1" applyBorder="1" applyAlignment="1">
      <alignment/>
    </xf>
    <xf numFmtId="3" fontId="5" fillId="4" borderId="0" xfId="19" applyNumberFormat="1" applyFont="1" applyFill="1" applyBorder="1" applyAlignment="1">
      <alignment horizontal="right"/>
    </xf>
    <xf numFmtId="3" fontId="5" fillId="4" borderId="0" xfId="19" applyNumberFormat="1" applyFont="1" applyFill="1" applyBorder="1" applyAlignment="1">
      <alignment/>
    </xf>
    <xf numFmtId="3" fontId="5" fillId="4" borderId="0" xfId="19" applyNumberFormat="1" applyFont="1" applyFill="1" applyBorder="1" applyAlignment="1">
      <alignment horizontal="right"/>
    </xf>
    <xf numFmtId="3" fontId="5" fillId="4" borderId="0" xfId="19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12" fillId="0" borderId="20" xfId="19" applyNumberFormat="1" applyFont="1" applyBorder="1" applyAlignment="1">
      <alignment horizontal="right"/>
    </xf>
    <xf numFmtId="3" fontId="5" fillId="0" borderId="0" xfId="19" applyNumberFormat="1" applyFont="1" applyFill="1" applyBorder="1" applyAlignment="1">
      <alignment horizontal="left"/>
    </xf>
    <xf numFmtId="3" fontId="12" fillId="0" borderId="2" xfId="19" applyNumberFormat="1" applyFont="1" applyBorder="1" applyAlignment="1">
      <alignment horizontal="left"/>
    </xf>
    <xf numFmtId="3" fontId="5" fillId="0" borderId="5" xfId="19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187" fontId="5" fillId="0" borderId="0" xfId="18" applyNumberFormat="1" applyFont="1" applyFill="1" applyBorder="1" applyAlignment="1">
      <alignment/>
    </xf>
    <xf numFmtId="3" fontId="5" fillId="0" borderId="5" xfId="19" applyNumberFormat="1" applyFont="1" applyFill="1" applyBorder="1" applyAlignment="1">
      <alignment horizontal="right"/>
    </xf>
    <xf numFmtId="187" fontId="5" fillId="0" borderId="0" xfId="18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19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19" applyNumberFormat="1" applyFont="1" applyFill="1" applyBorder="1" applyAlignment="1">
      <alignment/>
    </xf>
    <xf numFmtId="176" fontId="5" fillId="4" borderId="0" xfId="18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3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 quotePrefix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3" fontId="12" fillId="0" borderId="0" xfId="0" applyNumberFormat="1" applyFont="1" applyBorder="1" applyAlignment="1">
      <alignment/>
    </xf>
    <xf numFmtId="0" fontId="16" fillId="0" borderId="0" xfId="17" applyFont="1">
      <alignment/>
      <protection/>
    </xf>
    <xf numFmtId="0" fontId="6" fillId="0" borderId="5" xfId="0" applyFont="1" applyBorder="1" applyAlignment="1">
      <alignment/>
    </xf>
    <xf numFmtId="3" fontId="5" fillId="0" borderId="5" xfId="19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76" fontId="5" fillId="0" borderId="0" xfId="18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4" borderId="0" xfId="19" applyNumberFormat="1" applyFill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0" fontId="26" fillId="0" borderId="0" xfId="0" applyFont="1" applyAlignment="1">
      <alignment/>
    </xf>
    <xf numFmtId="3" fontId="0" fillId="0" borderId="0" xfId="19" applyNumberFormat="1" applyFont="1" applyAlignment="1">
      <alignment/>
    </xf>
    <xf numFmtId="3" fontId="0" fillId="0" borderId="2" xfId="19" applyNumberFormat="1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19" applyNumberFormat="1" applyFont="1" applyFill="1" applyAlignment="1">
      <alignment/>
    </xf>
    <xf numFmtId="3" fontId="0" fillId="2" borderId="2" xfId="19" applyNumberFormat="1" applyFont="1" applyFill="1" applyBorder="1" applyAlignment="1">
      <alignment/>
    </xf>
    <xf numFmtId="3" fontId="26" fillId="0" borderId="0" xfId="19" applyNumberFormat="1" applyFont="1" applyAlignment="1">
      <alignment/>
    </xf>
    <xf numFmtId="3" fontId="0" fillId="0" borderId="0" xfId="19" applyNumberFormat="1" applyFont="1" applyBorder="1" applyAlignment="1">
      <alignment/>
    </xf>
    <xf numFmtId="3" fontId="0" fillId="2" borderId="0" xfId="19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3" fontId="27" fillId="0" borderId="0" xfId="19" applyNumberFormat="1" applyFont="1" applyFill="1" applyBorder="1" applyAlignment="1">
      <alignment/>
    </xf>
    <xf numFmtId="3" fontId="27" fillId="0" borderId="0" xfId="19" applyNumberFormat="1" applyFont="1" applyAlignment="1">
      <alignment/>
    </xf>
    <xf numFmtId="0" fontId="27" fillId="2" borderId="0" xfId="0" applyFont="1" applyFill="1" applyAlignment="1">
      <alignment/>
    </xf>
  </cellXfs>
  <cellStyles count="7">
    <cellStyle name="Normal" xfId="0"/>
    <cellStyle name="Followed Hyperlink" xfId="15"/>
    <cellStyle name="Hyperlink" xfId="16"/>
    <cellStyle name="Normal_Ark1" xfId="17"/>
    <cellStyle name="Percent" xfId="18"/>
    <cellStyle name="Comma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hele  2007</a:t>
            </a:r>
          </a:p>
        </c:rich>
      </c:tx>
      <c:layout>
        <c:manualLayout>
          <c:xMode val="factor"/>
          <c:yMode val="factor"/>
          <c:x val="0.394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75"/>
          <c:y val="0.25"/>
          <c:w val="0.266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.0\ 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\ 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Høreapparat!$C$360:$C$364</c:f>
              <c:strCache/>
            </c:strRef>
          </c:cat>
          <c:val>
            <c:numRef>
              <c:f>Høreapparat!$J$360:$J$364</c:f>
              <c:numCache/>
            </c:numRef>
          </c:val>
        </c:ser>
        <c:firstSliceAng val="2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Antall høreapparater
fordelt på leverandør
hele 2007</a:t>
            </a:r>
          </a:p>
        </c:rich>
      </c:tx>
      <c:layout>
        <c:manualLayout>
          <c:xMode val="factor"/>
          <c:yMode val="factor"/>
          <c:x val="0.298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05"/>
          <c:y val="0.207"/>
          <c:w val="0.43775"/>
          <c:h val="0.672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Høreapparat!$C$406:$C$418</c:f>
              <c:strCache/>
            </c:strRef>
          </c:cat>
          <c:val>
            <c:numRef>
              <c:f>Høreapparat!$J$406:$J$418</c:f>
              <c:numCache/>
            </c:numRef>
          </c:val>
        </c:ser>
        <c:firstSliceAng val="320"/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Antall NAV-apparater pr år</a:t>
            </a:r>
          </a:p>
        </c:rich>
      </c:tx>
      <c:layout>
        <c:manualLayout>
          <c:xMode val="factor"/>
          <c:yMode val="factor"/>
          <c:x val="0.0042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842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 95-07'!$B$1</c:f>
              <c:strCache>
                <c:ptCount val="1"/>
                <c:pt idx="0">
                  <c:v>1995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95-07'!$A$2:$A$17</c:f>
              <c:strCache/>
            </c:strRef>
          </c:cat>
          <c:val>
            <c:numRef>
              <c:f>'HA 95-07'!$B$2:$B$17</c:f>
              <c:numCache/>
            </c:numRef>
          </c:val>
        </c:ser>
        <c:ser>
          <c:idx val="1"/>
          <c:order val="1"/>
          <c:tx>
            <c:strRef>
              <c:f>'HA 95-07'!$C$1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95-07'!$A$2:$A$17</c:f>
              <c:strCache/>
            </c:strRef>
          </c:cat>
          <c:val>
            <c:numRef>
              <c:f>'HA 95-07'!$C$2:$C$17</c:f>
              <c:numCache/>
            </c:numRef>
          </c:val>
        </c:ser>
        <c:ser>
          <c:idx val="2"/>
          <c:order val="2"/>
          <c:tx>
            <c:strRef>
              <c:f>'HA 95-07'!$D$1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95-07'!$A$2:$A$17</c:f>
              <c:strCache/>
            </c:strRef>
          </c:cat>
          <c:val>
            <c:numRef>
              <c:f>'HA 95-07'!$D$2:$D$17</c:f>
              <c:numCache/>
            </c:numRef>
          </c:val>
        </c:ser>
        <c:ser>
          <c:idx val="3"/>
          <c:order val="3"/>
          <c:tx>
            <c:strRef>
              <c:f>'HA 95-07'!$E$1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95-07'!$A$2:$A$17</c:f>
              <c:strCache/>
            </c:strRef>
          </c:cat>
          <c:val>
            <c:numRef>
              <c:f>'HA 95-07'!$E$2:$E$17</c:f>
              <c:numCache/>
            </c:numRef>
          </c:val>
        </c:ser>
        <c:ser>
          <c:idx val="4"/>
          <c:order val="4"/>
          <c:tx>
            <c:strRef>
              <c:f>'HA 95-07'!$F$1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95-07'!$A$2:$A$17</c:f>
              <c:strCache/>
            </c:strRef>
          </c:cat>
          <c:val>
            <c:numRef>
              <c:f>'HA 95-07'!$F$2:$F$17</c:f>
              <c:numCache/>
            </c:numRef>
          </c:val>
        </c:ser>
        <c:ser>
          <c:idx val="5"/>
          <c:order val="5"/>
          <c:tx>
            <c:strRef>
              <c:f>'HA 95-07'!$G$1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95-07'!$A$2:$A$17</c:f>
              <c:strCache/>
            </c:strRef>
          </c:cat>
          <c:val>
            <c:numRef>
              <c:f>'HA 95-07'!$G$2:$G$17</c:f>
              <c:numCache/>
            </c:numRef>
          </c:val>
        </c:ser>
        <c:ser>
          <c:idx val="6"/>
          <c:order val="6"/>
          <c:tx>
            <c:strRef>
              <c:f>'HA 95-07'!$H$1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95-07'!$A$2:$A$17</c:f>
              <c:strCache/>
            </c:strRef>
          </c:cat>
          <c:val>
            <c:numRef>
              <c:f>'HA 95-07'!$H$2:$H$17</c:f>
              <c:numCache/>
            </c:numRef>
          </c:val>
        </c:ser>
        <c:ser>
          <c:idx val="7"/>
          <c:order val="7"/>
          <c:tx>
            <c:strRef>
              <c:f>'HA 95-07'!$I$1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95-07'!$A$2:$A$17</c:f>
              <c:strCache/>
            </c:strRef>
          </c:cat>
          <c:val>
            <c:numRef>
              <c:f>'HA 95-07'!$I$2:$I$17</c:f>
              <c:numCache/>
            </c:numRef>
          </c:val>
        </c:ser>
        <c:ser>
          <c:idx val="8"/>
          <c:order val="8"/>
          <c:tx>
            <c:strRef>
              <c:f>'HA 95-07'!$J$1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95-07'!$A$2:$A$17</c:f>
              <c:strCache/>
            </c:strRef>
          </c:cat>
          <c:val>
            <c:numRef>
              <c:f>'HA 95-07'!$J$2:$J$17</c:f>
              <c:numCache/>
            </c:numRef>
          </c:val>
        </c:ser>
        <c:ser>
          <c:idx val="9"/>
          <c:order val="9"/>
          <c:tx>
            <c:strRef>
              <c:f>'HA 95-07'!$K$1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95-07'!$A$2:$A$17</c:f>
              <c:strCache/>
            </c:strRef>
          </c:cat>
          <c:val>
            <c:numRef>
              <c:f>'HA 95-07'!$K$2:$K$17</c:f>
              <c:numCache/>
            </c:numRef>
          </c:val>
        </c:ser>
        <c:ser>
          <c:idx val="10"/>
          <c:order val="10"/>
          <c:tx>
            <c:strRef>
              <c:f>'HA 95-07'!$L$1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95-07'!$A$2:$A$17</c:f>
              <c:strCache/>
            </c:strRef>
          </c:cat>
          <c:val>
            <c:numRef>
              <c:f>'HA 95-07'!$L$2:$L$17</c:f>
              <c:numCache/>
            </c:numRef>
          </c:val>
        </c:ser>
        <c:ser>
          <c:idx val="11"/>
          <c:order val="11"/>
          <c:tx>
            <c:strRef>
              <c:f>'HA 95-07'!$M$1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95-07'!$A$2:$A$17</c:f>
              <c:strCache/>
            </c:strRef>
          </c:cat>
          <c:val>
            <c:numRef>
              <c:f>'HA 95-07'!$M$2:$M$17</c:f>
              <c:numCache/>
            </c:numRef>
          </c:val>
        </c:ser>
        <c:ser>
          <c:idx val="12"/>
          <c:order val="12"/>
          <c:tx>
            <c:strRef>
              <c:f>'HA 95-07'!$N$1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95-07'!$A$2:$A$17</c:f>
              <c:strCache/>
            </c:strRef>
          </c:cat>
          <c:val>
            <c:numRef>
              <c:f>'HA 95-07'!$N$2:$N$17</c:f>
              <c:numCache/>
            </c:numRef>
          </c:val>
        </c:ser>
        <c:axId val="59766995"/>
        <c:axId val="1032044"/>
      </c:barChart>
      <c:catAx>
        <c:axId val="59766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2044"/>
        <c:crosses val="autoZero"/>
        <c:auto val="0"/>
        <c:lblOffset val="100"/>
        <c:noMultiLvlLbl val="0"/>
      </c:catAx>
      <c:valAx>
        <c:axId val="1032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76699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36"/>
          <c:y val="0.191"/>
          <c:w val="0.068"/>
          <c:h val="0.3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Totalt antall NAV-apparater pr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275"/>
          <c:w val="0.967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v>Antall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95-07'!$B$18:$N$18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9288397"/>
        <c:axId val="16486710"/>
      </c:barChart>
      <c:catAx>
        <c:axId val="92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86710"/>
        <c:crosses val="autoZero"/>
        <c:auto val="1"/>
        <c:lblOffset val="100"/>
        <c:noMultiLvlLbl val="0"/>
      </c:catAx>
      <c:valAx>
        <c:axId val="16486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88397"/>
        <c:crossesAt val="1"/>
        <c:crossBetween val="between"/>
        <c:dispUnits/>
        <c:majorUnit val="10000"/>
        <c:minorUnit val="10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Høreapparatkostnader for NAV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3375"/>
          <c:w val="0.90025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v>ukorrigert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'HA 95-07'!$F$1:$N$1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'HA 95-07'!$F$25:$N$25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v>korrigert for prisgrense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'HA 95-07'!$F$26:$N$26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4162663"/>
        <c:axId val="60355104"/>
      </c:barChart>
      <c:catAx>
        <c:axId val="141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55104"/>
        <c:crosses val="autoZero"/>
        <c:auto val="1"/>
        <c:lblOffset val="100"/>
        <c:noMultiLvlLbl val="0"/>
      </c:catAx>
      <c:valAx>
        <c:axId val="6035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mill kr ex mva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6266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375"/>
          <c:w val="0.78225"/>
          <c:h val="0.9325"/>
        </c:manualLayout>
      </c:layout>
      <c:areaChart>
        <c:grouping val="percentStacked"/>
        <c:varyColors val="0"/>
        <c:ser>
          <c:idx val="0"/>
          <c:order val="0"/>
          <c:tx>
            <c:strRef>
              <c:f>'HA 95-07'!$A$2</c:f>
              <c:strCache>
                <c:ptCount val="1"/>
                <c:pt idx="0">
                  <c:v>AudioConsult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95-07'!$B$2:$N$2</c:f>
              <c:numCache/>
            </c:numRef>
          </c:val>
        </c:ser>
        <c:ser>
          <c:idx val="1"/>
          <c:order val="1"/>
          <c:tx>
            <c:strRef>
              <c:f>'HA 95-07'!$A$3</c:f>
              <c:strCache>
                <c:ptCount val="1"/>
                <c:pt idx="0">
                  <c:v>AudioPhoenix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95-07'!$B$3:$N$3</c:f>
              <c:numCache/>
            </c:numRef>
          </c:val>
        </c:ser>
        <c:ser>
          <c:idx val="2"/>
          <c:order val="2"/>
          <c:tx>
            <c:strRef>
              <c:f>'HA 95-07'!$A$4</c:f>
              <c:strCache>
                <c:ptCount val="1"/>
                <c:pt idx="0">
                  <c:v>AudioTek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95-07'!$B$4:$N$4</c:f>
              <c:numCache/>
            </c:numRef>
          </c:val>
        </c:ser>
        <c:ser>
          <c:idx val="3"/>
          <c:order val="3"/>
          <c:tx>
            <c:strRef>
              <c:f>'HA 95-07'!$A$5</c:f>
              <c:strCache>
                <c:ptCount val="1"/>
                <c:pt idx="0">
                  <c:v>Audiotronics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95-07'!$B$5:$N$5</c:f>
              <c:numCache/>
            </c:numRef>
          </c:val>
        </c:ser>
        <c:ser>
          <c:idx val="4"/>
          <c:order val="4"/>
          <c:tx>
            <c:strRef>
              <c:f>'HA 95-07'!$A$6</c:f>
              <c:strCache>
                <c:ptCount val="1"/>
                <c:pt idx="0">
                  <c:v>AurisMed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95-07'!$B$6:$N$6</c:f>
              <c:numCache/>
            </c:numRef>
          </c:val>
        </c:ser>
        <c:ser>
          <c:idx val="5"/>
          <c:order val="5"/>
          <c:tx>
            <c:strRef>
              <c:f>'HA 95-07'!$A$7</c:f>
              <c:strCache>
                <c:ptCount val="1"/>
                <c:pt idx="0">
                  <c:v>Beltone (Philips)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95-07'!$B$7:$N$7</c:f>
              <c:numCache/>
            </c:numRef>
          </c:val>
        </c:ser>
        <c:ser>
          <c:idx val="6"/>
          <c:order val="6"/>
          <c:tx>
            <c:strRef>
              <c:f>'HA 95-07'!$A$8</c:f>
              <c:strCache>
                <c:ptCount val="1"/>
                <c:pt idx="0">
                  <c:v>Gewa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95-07'!$B$8:$N$8</c:f>
              <c:numCache/>
            </c:numRef>
          </c:val>
        </c:ser>
        <c:ser>
          <c:idx val="7"/>
          <c:order val="7"/>
          <c:tx>
            <c:strRef>
              <c:f>'HA 95-07'!$A$9</c:f>
              <c:strCache>
                <c:ptCount val="1"/>
                <c:pt idx="0">
                  <c:v>Magmo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95-07'!$B$9:$N$9</c:f>
              <c:numCache/>
            </c:numRef>
          </c:val>
        </c:ser>
        <c:ser>
          <c:idx val="8"/>
          <c:order val="8"/>
          <c:tx>
            <c:strRef>
              <c:f>'HA 95-07'!$A$10</c:f>
              <c:strCache>
                <c:ptCount val="1"/>
                <c:pt idx="0">
                  <c:v>Medisan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95-07'!$B$10:$N$10</c:f>
              <c:numCache/>
            </c:numRef>
          </c:val>
        </c:ser>
        <c:ser>
          <c:idx val="9"/>
          <c:order val="9"/>
          <c:tx>
            <c:strRef>
              <c:f>'HA 95-07'!$A$11</c:f>
              <c:strCache>
                <c:ptCount val="1"/>
                <c:pt idx="0">
                  <c:v>Medus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95-07'!$B$11:$N$11</c:f>
              <c:numCache/>
            </c:numRef>
          </c:val>
        </c:ser>
        <c:ser>
          <c:idx val="10"/>
          <c:order val="10"/>
          <c:tx>
            <c:strRef>
              <c:f>'HA 95-07'!$A$12</c:f>
              <c:strCache>
                <c:ptCount val="1"/>
                <c:pt idx="0">
                  <c:v>Oticon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95-07'!$B$12:$N$12</c:f>
              <c:numCache/>
            </c:numRef>
          </c:val>
        </c:ser>
        <c:ser>
          <c:idx val="11"/>
          <c:order val="11"/>
          <c:tx>
            <c:strRef>
              <c:f>'HA 95-07'!$A$13</c:f>
              <c:strCache>
                <c:ptCount val="1"/>
                <c:pt idx="0">
                  <c:v>Phonak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95-07'!$B$13:$N$13</c:f>
              <c:numCache/>
            </c:numRef>
          </c:val>
        </c:ser>
        <c:ser>
          <c:idx val="12"/>
          <c:order val="12"/>
          <c:tx>
            <c:strRef>
              <c:f>'HA 95-07'!$A$14</c:f>
              <c:strCache>
                <c:ptCount val="1"/>
                <c:pt idx="0">
                  <c:v>ReSound (Danavox)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95-07'!$B$14:$N$14</c:f>
              <c:numCache/>
            </c:numRef>
          </c:val>
        </c:ser>
        <c:ser>
          <c:idx val="13"/>
          <c:order val="13"/>
          <c:tx>
            <c:strRef>
              <c:f>'HA 95-07'!$A$15</c:f>
              <c:strCache>
                <c:ptCount val="1"/>
                <c:pt idx="0">
                  <c:v>Starkey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95-07'!$B$15:$N$15</c:f>
              <c:numCache/>
            </c:numRef>
          </c:val>
        </c:ser>
        <c:ser>
          <c:idx val="14"/>
          <c:order val="14"/>
          <c:tx>
            <c:strRef>
              <c:f>'HA 95-07'!$A$17</c:f>
              <c:strCache>
                <c:ptCount val="1"/>
                <c:pt idx="0">
                  <c:v>andre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95-07'!$B$1:$N$1</c:f>
              <c:strCache/>
            </c:strRef>
          </c:cat>
          <c:val>
            <c:numRef>
              <c:f>'HA 95-07'!$B$17:$N$17</c:f>
              <c:numCache/>
            </c:numRef>
          </c:val>
        </c:ser>
        <c:dropLines>
          <c:spPr>
            <a:ln w="3175">
              <a:solidFill/>
            </a:ln>
          </c:spPr>
        </c:dropLines>
        <c:axId val="6325025"/>
        <c:axId val="56925226"/>
      </c:areaChart>
      <c:catAx>
        <c:axId val="632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25226"/>
        <c:crosses val="autoZero"/>
        <c:auto val="1"/>
        <c:lblOffset val="100"/>
        <c:noMultiLvlLbl val="0"/>
      </c:catAx>
      <c:valAx>
        <c:axId val="5692522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av antall</a:t>
                </a:r>
              </a:p>
            </c:rich>
          </c:tx>
          <c:layout>
            <c:manualLayout>
              <c:xMode val="factor"/>
              <c:yMode val="factor"/>
              <c:x val="0.01825"/>
              <c:y val="0.1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5025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0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365</xdr:row>
      <xdr:rowOff>9525</xdr:rowOff>
    </xdr:from>
    <xdr:to>
      <xdr:col>6</xdr:col>
      <xdr:colOff>485775</xdr:colOff>
      <xdr:row>377</xdr:row>
      <xdr:rowOff>28575</xdr:rowOff>
    </xdr:to>
    <xdr:graphicFrame>
      <xdr:nvGraphicFramePr>
        <xdr:cNvPr id="1" name="Chart 1"/>
        <xdr:cNvGraphicFramePr/>
      </xdr:nvGraphicFramePr>
      <xdr:xfrm>
        <a:off x="28575" y="49396650"/>
        <a:ext cx="45720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387</xdr:row>
      <xdr:rowOff>38100</xdr:rowOff>
    </xdr:from>
    <xdr:to>
      <xdr:col>6</xdr:col>
      <xdr:colOff>238125</xdr:colOff>
      <xdr:row>404</xdr:row>
      <xdr:rowOff>133350</xdr:rowOff>
    </xdr:to>
    <xdr:graphicFrame>
      <xdr:nvGraphicFramePr>
        <xdr:cNvPr id="2" name="Chart 2"/>
        <xdr:cNvGraphicFramePr/>
      </xdr:nvGraphicFramePr>
      <xdr:xfrm>
        <a:off x="19050" y="52397025"/>
        <a:ext cx="43338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28575</xdr:rowOff>
    </xdr:from>
    <xdr:to>
      <xdr:col>14</xdr:col>
      <xdr:colOff>0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9525" y="4591050"/>
        <a:ext cx="89058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74</xdr:row>
      <xdr:rowOff>57150</xdr:rowOff>
    </xdr:from>
    <xdr:to>
      <xdr:col>8</xdr:col>
      <xdr:colOff>561975</xdr:colOff>
      <xdr:row>99</xdr:row>
      <xdr:rowOff>95250</xdr:rowOff>
    </xdr:to>
    <xdr:graphicFrame>
      <xdr:nvGraphicFramePr>
        <xdr:cNvPr id="2" name="Chart 3"/>
        <xdr:cNvGraphicFramePr/>
      </xdr:nvGraphicFramePr>
      <xdr:xfrm>
        <a:off x="9525" y="12068175"/>
        <a:ext cx="58769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101</xdr:row>
      <xdr:rowOff>0</xdr:rowOff>
    </xdr:from>
    <xdr:to>
      <xdr:col>8</xdr:col>
      <xdr:colOff>295275</xdr:colOff>
      <xdr:row>125</xdr:row>
      <xdr:rowOff>114300</xdr:rowOff>
    </xdr:to>
    <xdr:graphicFrame>
      <xdr:nvGraphicFramePr>
        <xdr:cNvPr id="3" name="Chart 4"/>
        <xdr:cNvGraphicFramePr/>
      </xdr:nvGraphicFramePr>
      <xdr:xfrm>
        <a:off x="171450" y="16383000"/>
        <a:ext cx="544830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57150</xdr:rowOff>
    </xdr:from>
    <xdr:to>
      <xdr:col>8</xdr:col>
      <xdr:colOff>581025</xdr:colOff>
      <xdr:row>74</xdr:row>
      <xdr:rowOff>47625</xdr:rowOff>
    </xdr:to>
    <xdr:graphicFrame>
      <xdr:nvGraphicFramePr>
        <xdr:cNvPr id="4" name="Chart 5"/>
        <xdr:cNvGraphicFramePr/>
      </xdr:nvGraphicFramePr>
      <xdr:xfrm>
        <a:off x="0" y="9153525"/>
        <a:ext cx="59055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7"/>
  <sheetViews>
    <sheetView tabSelected="1" workbookViewId="0" topLeftCell="A1">
      <pane xSplit="4" ySplit="2" topLeftCell="E39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420" sqref="C420"/>
    </sheetView>
  </sheetViews>
  <sheetFormatPr defaultColWidth="11.421875" defaultRowHeight="12.75"/>
  <cols>
    <col min="1" max="1" width="4.140625" style="6" customWidth="1"/>
    <col min="2" max="2" width="4.140625" style="7" customWidth="1"/>
    <col min="3" max="3" width="30.57421875" style="7" customWidth="1"/>
    <col min="4" max="4" width="7.8515625" style="8" bestFit="1" customWidth="1"/>
    <col min="5" max="5" width="6.57421875" style="8" bestFit="1" customWidth="1"/>
    <col min="6" max="6" width="8.421875" style="9" bestFit="1" customWidth="1"/>
    <col min="7" max="8" width="8.421875" style="26" bestFit="1" customWidth="1"/>
    <col min="9" max="9" width="8.28125" style="26" customWidth="1"/>
    <col min="10" max="10" width="7.8515625" style="38" customWidth="1"/>
    <col min="11" max="11" width="8.8515625" style="10" hidden="1" customWidth="1"/>
    <col min="12" max="12" width="8.7109375" style="10" hidden="1" customWidth="1"/>
    <col min="13" max="13" width="8.57421875" style="10" hidden="1" customWidth="1"/>
    <col min="14" max="14" width="8.57421875" style="10" customWidth="1"/>
    <col min="15" max="15" width="11.8515625" style="175" hidden="1" customWidth="1"/>
    <col min="16" max="16" width="9.57421875" style="112" customWidth="1"/>
    <col min="17" max="17" width="10.00390625" style="112" hidden="1" customWidth="1"/>
    <col min="18" max="18" width="9.7109375" style="112" hidden="1" customWidth="1"/>
    <col min="19" max="19" width="10.7109375" style="112" hidden="1" customWidth="1"/>
    <col min="20" max="20" width="9.8515625" style="112" hidden="1" customWidth="1"/>
    <col min="21" max="21" width="10.421875" style="9" customWidth="1"/>
    <col min="22" max="22" width="11.57421875" style="46" customWidth="1"/>
    <col min="23" max="26" width="9.140625" style="46" customWidth="1"/>
    <col min="27" max="16384" width="9.140625" style="9" customWidth="1"/>
  </cols>
  <sheetData>
    <row r="1" spans="1:26" s="88" customFormat="1" ht="10.5">
      <c r="A1" s="85" t="s">
        <v>8</v>
      </c>
      <c r="B1" s="86" t="s">
        <v>9</v>
      </c>
      <c r="C1" s="86" t="s">
        <v>10</v>
      </c>
      <c r="D1" s="87" t="s">
        <v>11</v>
      </c>
      <c r="E1" s="87" t="s">
        <v>87</v>
      </c>
      <c r="F1" s="88" t="s">
        <v>12</v>
      </c>
      <c r="G1" s="88" t="s">
        <v>13</v>
      </c>
      <c r="H1" s="88" t="s">
        <v>14</v>
      </c>
      <c r="I1" s="88" t="s">
        <v>15</v>
      </c>
      <c r="J1" s="89" t="s">
        <v>16</v>
      </c>
      <c r="K1" s="90" t="s">
        <v>276</v>
      </c>
      <c r="L1" s="90" t="s">
        <v>345</v>
      </c>
      <c r="M1" s="90" t="s">
        <v>277</v>
      </c>
      <c r="N1" s="90" t="s">
        <v>438</v>
      </c>
      <c r="O1" s="167" t="s">
        <v>80</v>
      </c>
      <c r="P1" s="189" t="s">
        <v>81</v>
      </c>
      <c r="Q1" s="187" t="s">
        <v>439</v>
      </c>
      <c r="R1" s="187" t="s">
        <v>440</v>
      </c>
      <c r="S1" s="187" t="s">
        <v>441</v>
      </c>
      <c r="T1" s="187" t="s">
        <v>442</v>
      </c>
      <c r="U1" s="90" t="s">
        <v>283</v>
      </c>
      <c r="V1" s="146" t="s">
        <v>454</v>
      </c>
      <c r="W1" s="93"/>
      <c r="X1" s="46" t="s">
        <v>281</v>
      </c>
      <c r="Y1" s="92"/>
      <c r="Z1" s="46"/>
    </row>
    <row r="2" spans="1:26" s="98" customFormat="1" ht="10.5">
      <c r="A2" s="95"/>
      <c r="B2" s="96"/>
      <c r="C2" s="96"/>
      <c r="D2" s="97"/>
      <c r="E2" s="97"/>
      <c r="F2" s="98" t="s">
        <v>17</v>
      </c>
      <c r="G2" s="98" t="s">
        <v>17</v>
      </c>
      <c r="H2" s="98" t="s">
        <v>17</v>
      </c>
      <c r="I2" s="98" t="s">
        <v>17</v>
      </c>
      <c r="J2" s="99" t="s">
        <v>17</v>
      </c>
      <c r="K2" s="100" t="s">
        <v>18</v>
      </c>
      <c r="L2" s="100" t="s">
        <v>18</v>
      </c>
      <c r="M2" s="100" t="s">
        <v>18</v>
      </c>
      <c r="N2" s="100" t="s">
        <v>18</v>
      </c>
      <c r="O2" s="168" t="s">
        <v>82</v>
      </c>
      <c r="P2" s="190" t="s">
        <v>82</v>
      </c>
      <c r="Q2" s="185" t="s">
        <v>82</v>
      </c>
      <c r="R2" s="185" t="s">
        <v>82</v>
      </c>
      <c r="S2" s="185" t="s">
        <v>82</v>
      </c>
      <c r="T2" s="185" t="s">
        <v>82</v>
      </c>
      <c r="U2" s="100" t="s">
        <v>82</v>
      </c>
      <c r="V2" s="146"/>
      <c r="W2" s="101"/>
      <c r="X2" s="46" t="s">
        <v>300</v>
      </c>
      <c r="Y2" s="101"/>
      <c r="Z2" s="46"/>
    </row>
    <row r="3" spans="3:22" ht="10.5">
      <c r="C3" s="7" t="s">
        <v>140</v>
      </c>
      <c r="V3" s="7"/>
    </row>
    <row r="4" spans="1:22" ht="10.5">
      <c r="A4" s="6" t="s">
        <v>428</v>
      </c>
      <c r="B4" s="7" t="s">
        <v>125</v>
      </c>
      <c r="C4" s="7" t="s">
        <v>481</v>
      </c>
      <c r="D4" s="8" t="s">
        <v>20</v>
      </c>
      <c r="E4" s="8">
        <v>1</v>
      </c>
      <c r="G4" s="26">
        <v>40</v>
      </c>
      <c r="H4" s="26">
        <v>39</v>
      </c>
      <c r="I4" s="26">
        <v>59</v>
      </c>
      <c r="J4" s="38">
        <f aca="true" t="shared" si="0" ref="J4:J13">F4+G4+H4+I4</f>
        <v>138</v>
      </c>
      <c r="L4" s="228">
        <v>4568</v>
      </c>
      <c r="M4" s="10">
        <v>4568</v>
      </c>
      <c r="N4" s="10">
        <v>4568</v>
      </c>
      <c r="O4" s="175">
        <f aca="true" t="shared" si="1" ref="O4:O13">$F4*$K4+$G4*$L4</f>
        <v>182720</v>
      </c>
      <c r="P4" s="112">
        <f aca="true" t="shared" si="2" ref="P4:P13">O4+(H4+I4)*L4</f>
        <v>630384</v>
      </c>
      <c r="Q4" s="104">
        <f aca="true" t="shared" si="3" ref="Q4:Q13">IF(K4&gt;prisgrense,F4*prisgrense,F4*K4)</f>
        <v>0</v>
      </c>
      <c r="R4" s="104">
        <f aca="true" t="shared" si="4" ref="R4:R13">IF(L4&gt;prisgrense,G4*prisgrense,G4*L4)</f>
        <v>182720</v>
      </c>
      <c r="S4" s="104">
        <f aca="true" t="shared" si="5" ref="S4:S13">IF(M4&gt;prisgrense,H4*prisgrense,H4*M4)</f>
        <v>178152</v>
      </c>
      <c r="T4" s="104">
        <f aca="true" t="shared" si="6" ref="T4:T13">IF(N4&gt;prisgrense,I4*prisgrense,I4*N4)</f>
        <v>269512</v>
      </c>
      <c r="U4" s="10">
        <f aca="true" t="shared" si="7" ref="U4:U13">SUM(Q4:T4)</f>
        <v>630384</v>
      </c>
      <c r="V4" s="7"/>
    </row>
    <row r="5" spans="1:22" ht="10.5">
      <c r="A5" s="6" t="s">
        <v>428</v>
      </c>
      <c r="B5" s="7" t="s">
        <v>125</v>
      </c>
      <c r="C5" s="7" t="s">
        <v>433</v>
      </c>
      <c r="D5" s="8" t="s">
        <v>20</v>
      </c>
      <c r="E5" s="8">
        <v>1</v>
      </c>
      <c r="G5" s="26">
        <v>2</v>
      </c>
      <c r="H5" s="26">
        <v>2</v>
      </c>
      <c r="I5" s="26">
        <v>4</v>
      </c>
      <c r="J5" s="38">
        <f t="shared" si="0"/>
        <v>8</v>
      </c>
      <c r="L5" s="10">
        <v>4354</v>
      </c>
      <c r="M5" s="10">
        <v>4354</v>
      </c>
      <c r="N5" s="10">
        <v>4354</v>
      </c>
      <c r="O5" s="175">
        <f t="shared" si="1"/>
        <v>8708</v>
      </c>
      <c r="P5" s="112">
        <f t="shared" si="2"/>
        <v>34832</v>
      </c>
      <c r="Q5" s="104">
        <f t="shared" si="3"/>
        <v>0</v>
      </c>
      <c r="R5" s="104">
        <f t="shared" si="4"/>
        <v>8708</v>
      </c>
      <c r="S5" s="104">
        <f t="shared" si="5"/>
        <v>8708</v>
      </c>
      <c r="T5" s="104">
        <f t="shared" si="6"/>
        <v>17416</v>
      </c>
      <c r="U5" s="10">
        <f t="shared" si="7"/>
        <v>34832</v>
      </c>
      <c r="V5" s="7" t="s">
        <v>268</v>
      </c>
    </row>
    <row r="6" spans="1:22" ht="10.5">
      <c r="A6" s="6" t="s">
        <v>428</v>
      </c>
      <c r="B6" s="7" t="s">
        <v>125</v>
      </c>
      <c r="C6" s="7" t="s">
        <v>431</v>
      </c>
      <c r="D6" s="8" t="s">
        <v>21</v>
      </c>
      <c r="E6" s="8">
        <v>2</v>
      </c>
      <c r="G6" s="26">
        <v>2</v>
      </c>
      <c r="H6" s="26">
        <v>0</v>
      </c>
      <c r="I6" s="26">
        <v>5</v>
      </c>
      <c r="J6" s="38">
        <f t="shared" si="0"/>
        <v>7</v>
      </c>
      <c r="L6" s="10">
        <v>12317</v>
      </c>
      <c r="M6" s="10">
        <v>12317</v>
      </c>
      <c r="N6" s="10">
        <v>12317</v>
      </c>
      <c r="O6" s="175">
        <f t="shared" si="1"/>
        <v>24634</v>
      </c>
      <c r="P6" s="112">
        <f t="shared" si="2"/>
        <v>86219</v>
      </c>
      <c r="Q6" s="104">
        <f t="shared" si="3"/>
        <v>0</v>
      </c>
      <c r="R6" s="104">
        <f t="shared" si="4"/>
        <v>9136</v>
      </c>
      <c r="S6" s="104">
        <f t="shared" si="5"/>
        <v>0</v>
      </c>
      <c r="T6" s="104">
        <f t="shared" si="6"/>
        <v>22840</v>
      </c>
      <c r="U6" s="10">
        <f t="shared" si="7"/>
        <v>31976</v>
      </c>
      <c r="V6" s="7" t="s">
        <v>268</v>
      </c>
    </row>
    <row r="7" spans="1:22" ht="10.5">
      <c r="A7" s="6" t="s">
        <v>428</v>
      </c>
      <c r="B7" s="7" t="s">
        <v>125</v>
      </c>
      <c r="C7" s="7" t="s">
        <v>434</v>
      </c>
      <c r="D7" s="8" t="s">
        <v>20</v>
      </c>
      <c r="E7" s="8">
        <v>1</v>
      </c>
      <c r="G7" s="26">
        <v>3</v>
      </c>
      <c r="H7" s="26">
        <v>3</v>
      </c>
      <c r="J7" s="38">
        <f t="shared" si="0"/>
        <v>6</v>
      </c>
      <c r="L7" s="228">
        <v>3900</v>
      </c>
      <c r="M7" s="10">
        <v>3900</v>
      </c>
      <c r="N7" s="10">
        <v>3900</v>
      </c>
      <c r="O7" s="175">
        <f t="shared" si="1"/>
        <v>11700</v>
      </c>
      <c r="P7" s="112">
        <f t="shared" si="2"/>
        <v>23400</v>
      </c>
      <c r="Q7" s="104">
        <f t="shared" si="3"/>
        <v>0</v>
      </c>
      <c r="R7" s="104">
        <f t="shared" si="4"/>
        <v>11700</v>
      </c>
      <c r="S7" s="104">
        <f t="shared" si="5"/>
        <v>11700</v>
      </c>
      <c r="T7" s="104">
        <f t="shared" si="6"/>
        <v>0</v>
      </c>
      <c r="U7" s="10">
        <f t="shared" si="7"/>
        <v>23400</v>
      </c>
      <c r="V7" s="7"/>
    </row>
    <row r="8" spans="1:22" ht="10.5">
      <c r="A8" s="6" t="s">
        <v>428</v>
      </c>
      <c r="B8" s="7" t="s">
        <v>125</v>
      </c>
      <c r="C8" s="7" t="s">
        <v>436</v>
      </c>
      <c r="D8" s="8" t="s">
        <v>20</v>
      </c>
      <c r="E8" s="8">
        <v>2</v>
      </c>
      <c r="G8" s="26">
        <v>3</v>
      </c>
      <c r="H8" s="26">
        <v>2</v>
      </c>
      <c r="J8" s="38">
        <f t="shared" si="0"/>
        <v>5</v>
      </c>
      <c r="L8" s="228">
        <v>4300</v>
      </c>
      <c r="M8" s="10">
        <v>4300</v>
      </c>
      <c r="N8" s="10">
        <v>4300</v>
      </c>
      <c r="O8" s="175">
        <f t="shared" si="1"/>
        <v>12900</v>
      </c>
      <c r="P8" s="112">
        <f t="shared" si="2"/>
        <v>21500</v>
      </c>
      <c r="Q8" s="104">
        <f t="shared" si="3"/>
        <v>0</v>
      </c>
      <c r="R8" s="104">
        <f t="shared" si="4"/>
        <v>12900</v>
      </c>
      <c r="S8" s="104">
        <f t="shared" si="5"/>
        <v>8600</v>
      </c>
      <c r="T8" s="104">
        <f t="shared" si="6"/>
        <v>0</v>
      </c>
      <c r="U8" s="10">
        <f t="shared" si="7"/>
        <v>21500</v>
      </c>
      <c r="V8" s="7"/>
    </row>
    <row r="9" spans="1:22" ht="10.5">
      <c r="A9" s="6" t="s">
        <v>428</v>
      </c>
      <c r="B9" s="7" t="s">
        <v>125</v>
      </c>
      <c r="C9" s="7" t="s">
        <v>488</v>
      </c>
      <c r="D9" s="8" t="s">
        <v>20</v>
      </c>
      <c r="E9" s="8">
        <v>1</v>
      </c>
      <c r="I9" s="26">
        <v>4</v>
      </c>
      <c r="J9" s="38">
        <f t="shared" si="0"/>
        <v>4</v>
      </c>
      <c r="K9" s="10">
        <v>4568</v>
      </c>
      <c r="L9" s="10">
        <v>4568</v>
      </c>
      <c r="M9" s="10">
        <v>4568</v>
      </c>
      <c r="N9" s="10">
        <v>4568</v>
      </c>
      <c r="O9" s="175">
        <f t="shared" si="1"/>
        <v>0</v>
      </c>
      <c r="P9" s="112">
        <f t="shared" si="2"/>
        <v>18272</v>
      </c>
      <c r="Q9" s="104">
        <f t="shared" si="3"/>
        <v>0</v>
      </c>
      <c r="R9" s="104">
        <f t="shared" si="4"/>
        <v>0</v>
      </c>
      <c r="S9" s="104">
        <f t="shared" si="5"/>
        <v>0</v>
      </c>
      <c r="T9" s="104">
        <f t="shared" si="6"/>
        <v>18272</v>
      </c>
      <c r="U9" s="10">
        <f t="shared" si="7"/>
        <v>18272</v>
      </c>
      <c r="V9" s="7"/>
    </row>
    <row r="10" spans="1:22" ht="10.5">
      <c r="A10" s="6" t="s">
        <v>428</v>
      </c>
      <c r="B10" s="7" t="s">
        <v>125</v>
      </c>
      <c r="C10" s="7" t="s">
        <v>432</v>
      </c>
      <c r="D10" s="8" t="s">
        <v>20</v>
      </c>
      <c r="E10" s="8">
        <v>3</v>
      </c>
      <c r="G10" s="26">
        <v>3</v>
      </c>
      <c r="H10" s="26">
        <v>0</v>
      </c>
      <c r="I10" s="26">
        <v>1</v>
      </c>
      <c r="J10" s="38">
        <f t="shared" si="0"/>
        <v>4</v>
      </c>
      <c r="L10" s="10">
        <v>12317</v>
      </c>
      <c r="M10" s="10">
        <v>12317</v>
      </c>
      <c r="N10" s="10">
        <v>12317</v>
      </c>
      <c r="O10" s="175">
        <f t="shared" si="1"/>
        <v>36951</v>
      </c>
      <c r="P10" s="112">
        <f t="shared" si="2"/>
        <v>49268</v>
      </c>
      <c r="Q10" s="104">
        <f t="shared" si="3"/>
        <v>0</v>
      </c>
      <c r="R10" s="104">
        <f t="shared" si="4"/>
        <v>13704</v>
      </c>
      <c r="S10" s="104">
        <f t="shared" si="5"/>
        <v>0</v>
      </c>
      <c r="T10" s="104">
        <f t="shared" si="6"/>
        <v>4568</v>
      </c>
      <c r="U10" s="10">
        <f t="shared" si="7"/>
        <v>18272</v>
      </c>
      <c r="V10" s="7" t="s">
        <v>268</v>
      </c>
    </row>
    <row r="11" spans="1:22" ht="10.5">
      <c r="A11" s="6" t="s">
        <v>428</v>
      </c>
      <c r="B11" s="7" t="s">
        <v>125</v>
      </c>
      <c r="C11" s="7" t="s">
        <v>435</v>
      </c>
      <c r="D11" s="8" t="s">
        <v>21</v>
      </c>
      <c r="E11" s="8">
        <v>2</v>
      </c>
      <c r="G11" s="26">
        <v>4</v>
      </c>
      <c r="H11" s="26">
        <v>0</v>
      </c>
      <c r="J11" s="38">
        <f t="shared" si="0"/>
        <v>4</v>
      </c>
      <c r="L11" s="10">
        <v>4354</v>
      </c>
      <c r="M11" s="10">
        <v>4354</v>
      </c>
      <c r="N11" s="10">
        <v>4354</v>
      </c>
      <c r="O11" s="175">
        <f t="shared" si="1"/>
        <v>17416</v>
      </c>
      <c r="P11" s="112">
        <f t="shared" si="2"/>
        <v>17416</v>
      </c>
      <c r="Q11" s="104">
        <f t="shared" si="3"/>
        <v>0</v>
      </c>
      <c r="R11" s="104">
        <f t="shared" si="4"/>
        <v>17416</v>
      </c>
      <c r="S11" s="104">
        <f t="shared" si="5"/>
        <v>0</v>
      </c>
      <c r="T11" s="104">
        <f t="shared" si="6"/>
        <v>0</v>
      </c>
      <c r="U11" s="10">
        <f t="shared" si="7"/>
        <v>17416</v>
      </c>
      <c r="V11" s="7" t="s">
        <v>268</v>
      </c>
    </row>
    <row r="12" spans="1:22" ht="10.5">
      <c r="A12" s="6" t="s">
        <v>428</v>
      </c>
      <c r="B12" s="7" t="s">
        <v>125</v>
      </c>
      <c r="C12" s="7" t="s">
        <v>430</v>
      </c>
      <c r="D12" s="8" t="s">
        <v>21</v>
      </c>
      <c r="E12" s="8">
        <v>2</v>
      </c>
      <c r="G12" s="26">
        <v>2</v>
      </c>
      <c r="H12" s="26">
        <v>1</v>
      </c>
      <c r="J12" s="38">
        <f t="shared" si="0"/>
        <v>3</v>
      </c>
      <c r="L12" s="10">
        <v>11917</v>
      </c>
      <c r="M12" s="10">
        <v>11917</v>
      </c>
      <c r="N12" s="10">
        <v>11917</v>
      </c>
      <c r="O12" s="175">
        <f t="shared" si="1"/>
        <v>23834</v>
      </c>
      <c r="P12" s="112">
        <f t="shared" si="2"/>
        <v>35751</v>
      </c>
      <c r="Q12" s="104">
        <f t="shared" si="3"/>
        <v>0</v>
      </c>
      <c r="R12" s="104">
        <f t="shared" si="4"/>
        <v>9136</v>
      </c>
      <c r="S12" s="104">
        <f t="shared" si="5"/>
        <v>4568</v>
      </c>
      <c r="T12" s="104">
        <f t="shared" si="6"/>
        <v>0</v>
      </c>
      <c r="U12" s="10">
        <f t="shared" si="7"/>
        <v>13704</v>
      </c>
      <c r="V12" s="7" t="s">
        <v>268</v>
      </c>
    </row>
    <row r="13" spans="1:22" ht="11.25" thickBot="1">
      <c r="A13" s="6" t="s">
        <v>428</v>
      </c>
      <c r="B13" s="7" t="s">
        <v>125</v>
      </c>
      <c r="C13" s="7" t="s">
        <v>465</v>
      </c>
      <c r="D13" s="8" t="s">
        <v>20</v>
      </c>
      <c r="E13" s="8">
        <v>1</v>
      </c>
      <c r="G13" s="26">
        <v>2</v>
      </c>
      <c r="H13" s="26">
        <v>0</v>
      </c>
      <c r="J13" s="38">
        <f t="shared" si="0"/>
        <v>2</v>
      </c>
      <c r="L13" s="10">
        <v>4568</v>
      </c>
      <c r="M13" s="10">
        <v>4568</v>
      </c>
      <c r="N13" s="10">
        <v>4568</v>
      </c>
      <c r="O13" s="175">
        <f t="shared" si="1"/>
        <v>9136</v>
      </c>
      <c r="P13" s="112">
        <f t="shared" si="2"/>
        <v>9136</v>
      </c>
      <c r="Q13" s="104">
        <f t="shared" si="3"/>
        <v>0</v>
      </c>
      <c r="R13" s="104">
        <f t="shared" si="4"/>
        <v>9136</v>
      </c>
      <c r="S13" s="104">
        <f t="shared" si="5"/>
        <v>0</v>
      </c>
      <c r="T13" s="104">
        <f t="shared" si="6"/>
        <v>0</v>
      </c>
      <c r="U13" s="10">
        <f t="shared" si="7"/>
        <v>9136</v>
      </c>
      <c r="V13" s="7"/>
    </row>
    <row r="14" spans="1:22" ht="10.5">
      <c r="A14" s="12" t="s">
        <v>130</v>
      </c>
      <c r="B14" s="13" t="s">
        <v>125</v>
      </c>
      <c r="C14" s="13" t="s">
        <v>429</v>
      </c>
      <c r="D14" s="14"/>
      <c r="E14" s="14"/>
      <c r="F14" s="30">
        <f>SUM(F4:F13)</f>
        <v>0</v>
      </c>
      <c r="G14" s="30">
        <f>SUM(G4:G13)</f>
        <v>61</v>
      </c>
      <c r="H14" s="30">
        <f>SUM(H4:H13)</f>
        <v>47</v>
      </c>
      <c r="I14" s="30">
        <f>SUM(I4:I13)</f>
        <v>73</v>
      </c>
      <c r="J14" s="39">
        <f>SUM(J4:J13)</f>
        <v>181</v>
      </c>
      <c r="K14" s="80"/>
      <c r="L14" s="80"/>
      <c r="M14" s="80"/>
      <c r="N14" s="80"/>
      <c r="O14" s="170">
        <f aca="true" t="shared" si="8" ref="O14:U14">SUM(O4:O13)</f>
        <v>327999</v>
      </c>
      <c r="P14" s="188">
        <f t="shared" si="8"/>
        <v>926178</v>
      </c>
      <c r="Q14" s="188">
        <f t="shared" si="8"/>
        <v>0</v>
      </c>
      <c r="R14" s="188">
        <f t="shared" si="8"/>
        <v>274556</v>
      </c>
      <c r="S14" s="188">
        <f t="shared" si="8"/>
        <v>211728</v>
      </c>
      <c r="T14" s="188">
        <f t="shared" si="8"/>
        <v>332608</v>
      </c>
      <c r="U14" s="188">
        <f t="shared" si="8"/>
        <v>818892</v>
      </c>
      <c r="V14" s="7"/>
    </row>
    <row r="15" spans="1:22" ht="10.5">
      <c r="A15" s="6" t="s">
        <v>130</v>
      </c>
      <c r="B15" s="6" t="s">
        <v>125</v>
      </c>
      <c r="C15" s="23" t="s">
        <v>23</v>
      </c>
      <c r="F15" s="42">
        <f>F14/F356</f>
        <v>0</v>
      </c>
      <c r="G15" s="44">
        <f>G14/G356</f>
        <v>0.003093463157360921</v>
      </c>
      <c r="H15" s="44">
        <f>H14/H356</f>
        <v>0.0031716040218638234</v>
      </c>
      <c r="I15" s="44">
        <f>I14/I356</f>
        <v>0.004250116441546344</v>
      </c>
      <c r="J15" s="43">
        <f>J14/J356</f>
        <v>0.002673086011342155</v>
      </c>
      <c r="K15" s="19"/>
      <c r="L15" s="19"/>
      <c r="M15" s="19"/>
      <c r="N15" s="19"/>
      <c r="O15" s="177">
        <f>O14/O356</f>
        <v>0.001956823588233977</v>
      </c>
      <c r="P15" s="191">
        <f>P14/P356</f>
        <v>0.0028500485908100805</v>
      </c>
      <c r="Q15" s="191"/>
      <c r="R15" s="191"/>
      <c r="S15" s="191"/>
      <c r="T15" s="191"/>
      <c r="V15" s="7"/>
    </row>
    <row r="16" spans="1:22" ht="10.5">
      <c r="A16" s="6" t="s">
        <v>130</v>
      </c>
      <c r="B16" s="6" t="s">
        <v>125</v>
      </c>
      <c r="C16" s="7" t="s">
        <v>24</v>
      </c>
      <c r="F16" s="25"/>
      <c r="G16" s="26">
        <f>F14+G14</f>
        <v>61</v>
      </c>
      <c r="H16" s="26">
        <f>F14+G14+H14</f>
        <v>108</v>
      </c>
      <c r="I16" s="26">
        <f>F14+G14+H14+I14</f>
        <v>181</v>
      </c>
      <c r="K16" s="19"/>
      <c r="L16" s="19"/>
      <c r="M16" s="19"/>
      <c r="N16" s="19"/>
      <c r="V16" s="7"/>
    </row>
    <row r="17" ht="10.5">
      <c r="V17" s="7"/>
    </row>
    <row r="18" spans="1:22" ht="10.5">
      <c r="A18" s="6" t="s">
        <v>130</v>
      </c>
      <c r="B18" s="7" t="s">
        <v>19</v>
      </c>
      <c r="C18" s="7" t="s">
        <v>400</v>
      </c>
      <c r="D18" s="8" t="s">
        <v>20</v>
      </c>
      <c r="E18" s="8">
        <v>1</v>
      </c>
      <c r="F18" s="11"/>
      <c r="G18" s="11">
        <v>41</v>
      </c>
      <c r="H18" s="26">
        <v>38</v>
      </c>
      <c r="I18" s="26">
        <v>94</v>
      </c>
      <c r="J18" s="38">
        <f aca="true" t="shared" si="9" ref="J18:J27">F18+G18+H18+I18</f>
        <v>173</v>
      </c>
      <c r="L18" s="228">
        <v>4480</v>
      </c>
      <c r="M18" s="10">
        <v>4480</v>
      </c>
      <c r="N18" s="10">
        <v>4480</v>
      </c>
      <c r="O18" s="175">
        <f aca="true" t="shared" si="10" ref="O18:O27">$F18*$K18+$G18*$L18</f>
        <v>183680</v>
      </c>
      <c r="P18" s="112">
        <f aca="true" t="shared" si="11" ref="P18:P27">O18+(H18+I18)*L18</f>
        <v>775040</v>
      </c>
      <c r="Q18" s="104">
        <f aca="true" t="shared" si="12" ref="Q18:Q27">IF(K18&gt;prisgrense,F18*prisgrense,F18*K18)</f>
        <v>0</v>
      </c>
      <c r="R18" s="104">
        <f aca="true" t="shared" si="13" ref="R18:R27">IF(L18&gt;prisgrense,G18*prisgrense,G18*L18)</f>
        <v>183680</v>
      </c>
      <c r="S18" s="104">
        <f aca="true" t="shared" si="14" ref="S18:S27">IF(M18&gt;prisgrense,H18*prisgrense,H18*M18)</f>
        <v>170240</v>
      </c>
      <c r="T18" s="104">
        <f aca="true" t="shared" si="15" ref="T18:T27">IF(N18&gt;prisgrense,I18*prisgrense,I18*N18)</f>
        <v>421120</v>
      </c>
      <c r="U18" s="10">
        <f aca="true" t="shared" si="16" ref="U18:U27">SUM(Q18:T18)</f>
        <v>775040</v>
      </c>
      <c r="V18" s="7"/>
    </row>
    <row r="19" spans="1:22" ht="10.5">
      <c r="A19" s="6" t="s">
        <v>130</v>
      </c>
      <c r="B19" s="7" t="s">
        <v>19</v>
      </c>
      <c r="C19" s="7" t="s">
        <v>401</v>
      </c>
      <c r="D19" s="8" t="s">
        <v>20</v>
      </c>
      <c r="E19" s="8">
        <v>1</v>
      </c>
      <c r="F19" s="11"/>
      <c r="G19" s="11">
        <v>38</v>
      </c>
      <c r="H19" s="26">
        <v>17</v>
      </c>
      <c r="I19" s="26">
        <v>-5</v>
      </c>
      <c r="J19" s="38">
        <f t="shared" si="9"/>
        <v>50</v>
      </c>
      <c r="L19" s="228">
        <v>5216</v>
      </c>
      <c r="M19" s="10">
        <v>5216</v>
      </c>
      <c r="N19" s="10">
        <v>5216</v>
      </c>
      <c r="O19" s="175">
        <f t="shared" si="10"/>
        <v>198208</v>
      </c>
      <c r="P19" s="112">
        <f t="shared" si="11"/>
        <v>260800</v>
      </c>
      <c r="Q19" s="104">
        <f t="shared" si="12"/>
        <v>0</v>
      </c>
      <c r="R19" s="104">
        <f t="shared" si="13"/>
        <v>173584</v>
      </c>
      <c r="S19" s="104">
        <f t="shared" si="14"/>
        <v>77656</v>
      </c>
      <c r="T19" s="104">
        <f t="shared" si="15"/>
        <v>-22840</v>
      </c>
      <c r="U19" s="10">
        <f t="shared" si="16"/>
        <v>228400</v>
      </c>
      <c r="V19" s="7"/>
    </row>
    <row r="20" spans="1:22" ht="10.5">
      <c r="A20" s="6" t="s">
        <v>130</v>
      </c>
      <c r="B20" s="7" t="s">
        <v>19</v>
      </c>
      <c r="C20" s="7" t="s">
        <v>197</v>
      </c>
      <c r="D20" s="8" t="s">
        <v>20</v>
      </c>
      <c r="E20" s="8">
        <v>1</v>
      </c>
      <c r="F20" s="11">
        <v>48</v>
      </c>
      <c r="G20" s="11"/>
      <c r="I20" s="26">
        <v>0</v>
      </c>
      <c r="J20" s="38">
        <f t="shared" si="9"/>
        <v>48</v>
      </c>
      <c r="K20" s="10">
        <v>4416</v>
      </c>
      <c r="L20" s="10">
        <v>4416</v>
      </c>
      <c r="M20" s="10">
        <v>4416</v>
      </c>
      <c r="N20" s="10">
        <v>4416</v>
      </c>
      <c r="O20" s="175">
        <f t="shared" si="10"/>
        <v>211968</v>
      </c>
      <c r="P20" s="112">
        <f t="shared" si="11"/>
        <v>211968</v>
      </c>
      <c r="Q20" s="104">
        <f t="shared" si="12"/>
        <v>211968</v>
      </c>
      <c r="R20" s="104">
        <f t="shared" si="13"/>
        <v>0</v>
      </c>
      <c r="S20" s="104">
        <f t="shared" si="14"/>
        <v>0</v>
      </c>
      <c r="T20" s="104">
        <f t="shared" si="15"/>
        <v>0</v>
      </c>
      <c r="U20" s="10">
        <f t="shared" si="16"/>
        <v>211968</v>
      </c>
      <c r="V20" s="7" t="s">
        <v>443</v>
      </c>
    </row>
    <row r="21" spans="1:22" ht="10.5">
      <c r="A21" s="6" t="s">
        <v>130</v>
      </c>
      <c r="B21" s="7" t="s">
        <v>19</v>
      </c>
      <c r="C21" s="7" t="s">
        <v>402</v>
      </c>
      <c r="D21" s="8" t="s">
        <v>20</v>
      </c>
      <c r="E21" s="8">
        <v>1</v>
      </c>
      <c r="F21" s="11">
        <v>7</v>
      </c>
      <c r="G21" s="11">
        <v>9</v>
      </c>
      <c r="H21" s="26">
        <v>4</v>
      </c>
      <c r="I21" s="26">
        <v>2</v>
      </c>
      <c r="J21" s="38">
        <f t="shared" si="9"/>
        <v>22</v>
      </c>
      <c r="K21" s="10">
        <v>3760</v>
      </c>
      <c r="L21" s="228">
        <v>3440</v>
      </c>
      <c r="M21" s="10">
        <v>3440</v>
      </c>
      <c r="N21" s="10">
        <v>3440</v>
      </c>
      <c r="O21" s="175">
        <f t="shared" si="10"/>
        <v>57280</v>
      </c>
      <c r="P21" s="112">
        <f t="shared" si="11"/>
        <v>77920</v>
      </c>
      <c r="Q21" s="104">
        <f t="shared" si="12"/>
        <v>26320</v>
      </c>
      <c r="R21" s="104">
        <f t="shared" si="13"/>
        <v>30960</v>
      </c>
      <c r="S21" s="104">
        <f t="shared" si="14"/>
        <v>13760</v>
      </c>
      <c r="T21" s="104">
        <f t="shared" si="15"/>
        <v>6880</v>
      </c>
      <c r="U21" s="10">
        <f t="shared" si="16"/>
        <v>77920</v>
      </c>
      <c r="V21" s="7"/>
    </row>
    <row r="22" spans="1:22" ht="10.5">
      <c r="A22" s="6" t="s">
        <v>130</v>
      </c>
      <c r="B22" s="7" t="s">
        <v>19</v>
      </c>
      <c r="C22" s="7" t="s">
        <v>403</v>
      </c>
      <c r="D22" s="8" t="s">
        <v>21</v>
      </c>
      <c r="E22" s="8">
        <v>2</v>
      </c>
      <c r="F22" s="11"/>
      <c r="G22" s="11">
        <v>5</v>
      </c>
      <c r="H22" s="26">
        <v>6</v>
      </c>
      <c r="I22" s="26">
        <v>8</v>
      </c>
      <c r="J22" s="38">
        <f t="shared" si="9"/>
        <v>19</v>
      </c>
      <c r="L22" s="228">
        <v>4480</v>
      </c>
      <c r="M22" s="10">
        <v>4480</v>
      </c>
      <c r="N22" s="10">
        <v>4480</v>
      </c>
      <c r="O22" s="175">
        <f t="shared" si="10"/>
        <v>22400</v>
      </c>
      <c r="P22" s="112">
        <f t="shared" si="11"/>
        <v>85120</v>
      </c>
      <c r="Q22" s="104">
        <f t="shared" si="12"/>
        <v>0</v>
      </c>
      <c r="R22" s="104">
        <f t="shared" si="13"/>
        <v>22400</v>
      </c>
      <c r="S22" s="104">
        <f t="shared" si="14"/>
        <v>26880</v>
      </c>
      <c r="T22" s="104">
        <f t="shared" si="15"/>
        <v>35840</v>
      </c>
      <c r="U22" s="10">
        <f t="shared" si="16"/>
        <v>85120</v>
      </c>
      <c r="V22" s="7"/>
    </row>
    <row r="23" spans="1:22" ht="10.5">
      <c r="A23" s="6" t="s">
        <v>130</v>
      </c>
      <c r="B23" s="7" t="s">
        <v>19</v>
      </c>
      <c r="C23" s="7" t="s">
        <v>218</v>
      </c>
      <c r="D23" s="8" t="s">
        <v>20</v>
      </c>
      <c r="E23" s="8">
        <v>1</v>
      </c>
      <c r="F23" s="11">
        <v>14</v>
      </c>
      <c r="G23" s="11"/>
      <c r="I23" s="26">
        <v>0</v>
      </c>
      <c r="J23" s="38">
        <f t="shared" si="9"/>
        <v>14</v>
      </c>
      <c r="K23" s="10">
        <v>5216</v>
      </c>
      <c r="L23" s="10">
        <v>5216</v>
      </c>
      <c r="M23" s="10">
        <v>5216</v>
      </c>
      <c r="N23" s="10">
        <v>5216</v>
      </c>
      <c r="O23" s="175">
        <f t="shared" si="10"/>
        <v>73024</v>
      </c>
      <c r="P23" s="112">
        <f t="shared" si="11"/>
        <v>73024</v>
      </c>
      <c r="Q23" s="104">
        <f t="shared" si="12"/>
        <v>63952</v>
      </c>
      <c r="R23" s="104">
        <f t="shared" si="13"/>
        <v>0</v>
      </c>
      <c r="S23" s="104">
        <f t="shared" si="14"/>
        <v>0</v>
      </c>
      <c r="T23" s="104">
        <f t="shared" si="15"/>
        <v>0</v>
      </c>
      <c r="U23" s="10">
        <f t="shared" si="16"/>
        <v>63952</v>
      </c>
      <c r="V23" s="7" t="s">
        <v>268</v>
      </c>
    </row>
    <row r="24" spans="1:22" ht="10.5">
      <c r="A24" s="6" t="s">
        <v>130</v>
      </c>
      <c r="B24" s="7" t="s">
        <v>19</v>
      </c>
      <c r="C24" s="7" t="s">
        <v>199</v>
      </c>
      <c r="D24" s="8" t="s">
        <v>20</v>
      </c>
      <c r="E24" s="8">
        <v>1</v>
      </c>
      <c r="F24" s="11">
        <v>8</v>
      </c>
      <c r="G24" s="11"/>
      <c r="I24" s="26">
        <v>0</v>
      </c>
      <c r="J24" s="38">
        <f t="shared" si="9"/>
        <v>8</v>
      </c>
      <c r="K24" s="10">
        <v>4240</v>
      </c>
      <c r="L24" s="10">
        <v>4240</v>
      </c>
      <c r="M24" s="10">
        <v>4240</v>
      </c>
      <c r="N24" s="10">
        <v>4240</v>
      </c>
      <c r="O24" s="175">
        <f t="shared" si="10"/>
        <v>33920</v>
      </c>
      <c r="P24" s="112">
        <f t="shared" si="11"/>
        <v>33920</v>
      </c>
      <c r="Q24" s="104">
        <f t="shared" si="12"/>
        <v>33920</v>
      </c>
      <c r="R24" s="104">
        <f t="shared" si="13"/>
        <v>0</v>
      </c>
      <c r="S24" s="104">
        <f t="shared" si="14"/>
        <v>0</v>
      </c>
      <c r="T24" s="104">
        <f t="shared" si="15"/>
        <v>0</v>
      </c>
      <c r="U24" s="10">
        <f t="shared" si="16"/>
        <v>33920</v>
      </c>
      <c r="V24" s="7" t="s">
        <v>443</v>
      </c>
    </row>
    <row r="25" spans="1:22" ht="10.5">
      <c r="A25" s="6" t="s">
        <v>130</v>
      </c>
      <c r="B25" s="7" t="s">
        <v>19</v>
      </c>
      <c r="C25" s="7" t="s">
        <v>198</v>
      </c>
      <c r="D25" s="8" t="s">
        <v>21</v>
      </c>
      <c r="E25" s="8">
        <v>2</v>
      </c>
      <c r="F25" s="11">
        <v>8</v>
      </c>
      <c r="G25" s="11"/>
      <c r="I25" s="26">
        <v>0</v>
      </c>
      <c r="J25" s="38">
        <f t="shared" si="9"/>
        <v>8</v>
      </c>
      <c r="K25" s="10">
        <v>3920</v>
      </c>
      <c r="L25" s="10">
        <v>3920</v>
      </c>
      <c r="M25" s="10">
        <v>3920</v>
      </c>
      <c r="N25" s="10">
        <v>3920</v>
      </c>
      <c r="O25" s="175">
        <f t="shared" si="10"/>
        <v>31360</v>
      </c>
      <c r="P25" s="112">
        <f t="shared" si="11"/>
        <v>31360</v>
      </c>
      <c r="Q25" s="104">
        <f t="shared" si="12"/>
        <v>31360</v>
      </c>
      <c r="R25" s="104">
        <f t="shared" si="13"/>
        <v>0</v>
      </c>
      <c r="S25" s="104">
        <f t="shared" si="14"/>
        <v>0</v>
      </c>
      <c r="T25" s="104">
        <f t="shared" si="15"/>
        <v>0</v>
      </c>
      <c r="U25" s="10">
        <f t="shared" si="16"/>
        <v>31360</v>
      </c>
      <c r="V25" s="7" t="s">
        <v>443</v>
      </c>
    </row>
    <row r="26" spans="1:22" ht="10.5">
      <c r="A26" s="6" t="s">
        <v>130</v>
      </c>
      <c r="B26" s="7" t="s">
        <v>19</v>
      </c>
      <c r="C26" s="7" t="s">
        <v>274</v>
      </c>
      <c r="D26" s="8" t="s">
        <v>20</v>
      </c>
      <c r="E26" s="8">
        <v>1</v>
      </c>
      <c r="F26" s="11">
        <v>5</v>
      </c>
      <c r="G26" s="11"/>
      <c r="I26" s="26">
        <v>0</v>
      </c>
      <c r="J26" s="38">
        <f t="shared" si="9"/>
        <v>5</v>
      </c>
      <c r="K26" s="10">
        <v>3600</v>
      </c>
      <c r="L26" s="10">
        <v>3600</v>
      </c>
      <c r="M26" s="10">
        <v>3600</v>
      </c>
      <c r="N26" s="10">
        <v>3600</v>
      </c>
      <c r="O26" s="175">
        <f t="shared" si="10"/>
        <v>18000</v>
      </c>
      <c r="P26" s="112">
        <f t="shared" si="11"/>
        <v>18000</v>
      </c>
      <c r="Q26" s="104">
        <f t="shared" si="12"/>
        <v>18000</v>
      </c>
      <c r="R26" s="104">
        <f t="shared" si="13"/>
        <v>0</v>
      </c>
      <c r="S26" s="104">
        <f t="shared" si="14"/>
        <v>0</v>
      </c>
      <c r="T26" s="104">
        <f t="shared" si="15"/>
        <v>0</v>
      </c>
      <c r="U26" s="10">
        <f t="shared" si="16"/>
        <v>18000</v>
      </c>
      <c r="V26" s="7" t="s">
        <v>443</v>
      </c>
    </row>
    <row r="27" spans="1:22" ht="11.25" thickBot="1">
      <c r="A27" s="6" t="s">
        <v>130</v>
      </c>
      <c r="B27" s="7" t="s">
        <v>19</v>
      </c>
      <c r="C27" s="7" t="s">
        <v>286</v>
      </c>
      <c r="D27" s="8" t="s">
        <v>119</v>
      </c>
      <c r="E27" s="8">
        <v>2</v>
      </c>
      <c r="F27" s="11">
        <v>5</v>
      </c>
      <c r="I27" s="26">
        <v>0</v>
      </c>
      <c r="J27" s="38">
        <f t="shared" si="9"/>
        <v>5</v>
      </c>
      <c r="K27" s="10">
        <v>4320</v>
      </c>
      <c r="L27" s="10">
        <v>4320</v>
      </c>
      <c r="M27" s="10">
        <v>4320</v>
      </c>
      <c r="N27" s="10">
        <v>4320</v>
      </c>
      <c r="O27" s="175">
        <f t="shared" si="10"/>
        <v>21600</v>
      </c>
      <c r="P27" s="112">
        <f t="shared" si="11"/>
        <v>21600</v>
      </c>
      <c r="Q27" s="104">
        <f t="shared" si="12"/>
        <v>21600</v>
      </c>
      <c r="R27" s="104">
        <f t="shared" si="13"/>
        <v>0</v>
      </c>
      <c r="S27" s="104">
        <f t="shared" si="14"/>
        <v>0</v>
      </c>
      <c r="T27" s="104">
        <f t="shared" si="15"/>
        <v>0</v>
      </c>
      <c r="U27" s="10">
        <f t="shared" si="16"/>
        <v>21600</v>
      </c>
      <c r="V27" s="7" t="s">
        <v>443</v>
      </c>
    </row>
    <row r="28" spans="1:22" ht="10.5">
      <c r="A28" s="12" t="s">
        <v>130</v>
      </c>
      <c r="B28" s="13"/>
      <c r="C28" s="13" t="s">
        <v>131</v>
      </c>
      <c r="D28" s="14"/>
      <c r="E28" s="14"/>
      <c r="F28" s="30">
        <f>SUM(F18:F27)</f>
        <v>95</v>
      </c>
      <c r="G28" s="30">
        <f>SUM(G18:G27)</f>
        <v>93</v>
      </c>
      <c r="H28" s="30">
        <f>SUM(H18:H27)</f>
        <v>65</v>
      </c>
      <c r="I28" s="30">
        <f>SUM(I18:I27)</f>
        <v>99</v>
      </c>
      <c r="J28" s="39">
        <f>SUM(J18:J27)</f>
        <v>352</v>
      </c>
      <c r="K28" s="80"/>
      <c r="L28" s="80"/>
      <c r="M28" s="80"/>
      <c r="N28" s="80"/>
      <c r="O28" s="170">
        <f aca="true" t="shared" si="17" ref="O28:U28">SUM(O18:O27)</f>
        <v>851440</v>
      </c>
      <c r="P28" s="188">
        <f t="shared" si="17"/>
        <v>1588752</v>
      </c>
      <c r="Q28" s="188">
        <f t="shared" si="17"/>
        <v>407120</v>
      </c>
      <c r="R28" s="188">
        <f t="shared" si="17"/>
        <v>410624</v>
      </c>
      <c r="S28" s="188">
        <f t="shared" si="17"/>
        <v>288536</v>
      </c>
      <c r="T28" s="188">
        <f t="shared" si="17"/>
        <v>441000</v>
      </c>
      <c r="U28" s="118">
        <f t="shared" si="17"/>
        <v>1547280</v>
      </c>
      <c r="V28" s="7"/>
    </row>
    <row r="29" spans="1:22" ht="10.5">
      <c r="A29" s="6" t="s">
        <v>130</v>
      </c>
      <c r="C29" s="23" t="s">
        <v>23</v>
      </c>
      <c r="F29" s="42">
        <f>F28/F356</f>
        <v>0.0059382422802850355</v>
      </c>
      <c r="G29" s="44">
        <f>G28/G356</f>
        <v>0.004716263502205994</v>
      </c>
      <c r="H29" s="44">
        <f>H28/H356</f>
        <v>0.0043862608813010325</v>
      </c>
      <c r="I29" s="44">
        <f>I28/I356</f>
        <v>0.005763856544014905</v>
      </c>
      <c r="J29" s="43">
        <f>J28/J356</f>
        <v>0.005198487712665407</v>
      </c>
      <c r="K29" s="19"/>
      <c r="L29" s="19"/>
      <c r="M29" s="19"/>
      <c r="N29" s="19"/>
      <c r="O29" s="177">
        <f>O28/O356</f>
        <v>0.005079643157344801</v>
      </c>
      <c r="P29" s="191">
        <f>P28/P356</f>
        <v>0.0048889310680524664</v>
      </c>
      <c r="Q29" s="191"/>
      <c r="R29" s="191"/>
      <c r="S29" s="191"/>
      <c r="T29" s="191"/>
      <c r="V29" s="7"/>
    </row>
    <row r="30" spans="1:22" ht="10.5">
      <c r="A30" s="6" t="s">
        <v>130</v>
      </c>
      <c r="C30" s="7" t="s">
        <v>24</v>
      </c>
      <c r="F30" s="25"/>
      <c r="G30" s="26">
        <f>F28+G28</f>
        <v>188</v>
      </c>
      <c r="H30" s="26">
        <f>F28+G28+H28</f>
        <v>253</v>
      </c>
      <c r="I30" s="26">
        <f>F28+G28+H28+I28</f>
        <v>352</v>
      </c>
      <c r="K30" s="19"/>
      <c r="L30" s="19"/>
      <c r="M30" s="19"/>
      <c r="N30" s="19"/>
      <c r="V30" s="7"/>
    </row>
    <row r="31" spans="6:22" ht="10.5">
      <c r="F31" s="25"/>
      <c r="K31" s="19"/>
      <c r="L31" s="19"/>
      <c r="M31" s="19"/>
      <c r="N31" s="19"/>
      <c r="V31" s="7"/>
    </row>
    <row r="32" spans="1:22" ht="10.5">
      <c r="A32" s="6" t="s">
        <v>29</v>
      </c>
      <c r="B32" s="7" t="s">
        <v>30</v>
      </c>
      <c r="C32" s="158" t="s">
        <v>247</v>
      </c>
      <c r="D32" s="159" t="s">
        <v>20</v>
      </c>
      <c r="E32" s="160">
        <v>1</v>
      </c>
      <c r="F32" s="161">
        <v>769</v>
      </c>
      <c r="G32" s="209">
        <v>553</v>
      </c>
      <c r="H32" s="229">
        <v>353</v>
      </c>
      <c r="I32" s="209">
        <v>520</v>
      </c>
      <c r="J32" s="157">
        <f aca="true" t="shared" si="18" ref="J32:J64">F32+G32+H32+I32</f>
        <v>2195</v>
      </c>
      <c r="K32" s="10">
        <v>4416</v>
      </c>
      <c r="L32" s="228">
        <v>4416</v>
      </c>
      <c r="M32" s="10">
        <v>4416</v>
      </c>
      <c r="N32" s="10">
        <v>4416</v>
      </c>
      <c r="O32" s="175">
        <f aca="true" t="shared" si="19" ref="O32:O64">$F32*$K32+$G32*$L32</f>
        <v>5837952</v>
      </c>
      <c r="P32" s="112">
        <f aca="true" t="shared" si="20" ref="P32:P64">O32+(H32+I32)*L32</f>
        <v>9693120</v>
      </c>
      <c r="Q32" s="104">
        <f aca="true" t="shared" si="21" ref="Q32:Q64">IF(K32&gt;prisgrense,F32*prisgrense,F32*K32)</f>
        <v>3395904</v>
      </c>
      <c r="R32" s="104">
        <f aca="true" t="shared" si="22" ref="R32:R64">IF(L32&gt;prisgrense,G32*prisgrense,G32*L32)</f>
        <v>2442048</v>
      </c>
      <c r="S32" s="104">
        <f aca="true" t="shared" si="23" ref="S32:S64">IF(M32&gt;prisgrense,H32*prisgrense,H32*M32)</f>
        <v>1558848</v>
      </c>
      <c r="T32" s="104">
        <f aca="true" t="shared" si="24" ref="T32:T64">IF(N32&gt;prisgrense,I32*prisgrense,I32*N32)</f>
        <v>2296320</v>
      </c>
      <c r="U32" s="10">
        <f aca="true" t="shared" si="25" ref="U32:U64">SUM(Q32:T32)</f>
        <v>9693120</v>
      </c>
      <c r="V32" s="7"/>
    </row>
    <row r="33" spans="1:22" ht="10.5">
      <c r="A33" s="6" t="s">
        <v>29</v>
      </c>
      <c r="B33" s="7" t="s">
        <v>30</v>
      </c>
      <c r="C33" s="158" t="s">
        <v>248</v>
      </c>
      <c r="D33" s="159" t="s">
        <v>20</v>
      </c>
      <c r="E33" s="160">
        <v>1</v>
      </c>
      <c r="F33" s="161">
        <v>227</v>
      </c>
      <c r="G33" s="209">
        <v>365</v>
      </c>
      <c r="H33" s="229">
        <v>299</v>
      </c>
      <c r="I33" s="209">
        <v>278</v>
      </c>
      <c r="J33" s="157">
        <f t="shared" si="18"/>
        <v>1169</v>
      </c>
      <c r="K33" s="10">
        <v>5048</v>
      </c>
      <c r="L33" s="228">
        <v>4492</v>
      </c>
      <c r="M33" s="10">
        <v>4492</v>
      </c>
      <c r="N33" s="10">
        <v>4492</v>
      </c>
      <c r="O33" s="175">
        <f t="shared" si="19"/>
        <v>2785476</v>
      </c>
      <c r="P33" s="112">
        <f t="shared" si="20"/>
        <v>5377360</v>
      </c>
      <c r="Q33" s="104">
        <f t="shared" si="21"/>
        <v>1036936</v>
      </c>
      <c r="R33" s="104">
        <f t="shared" si="22"/>
        <v>1639580</v>
      </c>
      <c r="S33" s="104">
        <f t="shared" si="23"/>
        <v>1343108</v>
      </c>
      <c r="T33" s="104">
        <f t="shared" si="24"/>
        <v>1248776</v>
      </c>
      <c r="U33" s="10">
        <f t="shared" si="25"/>
        <v>5268400</v>
      </c>
      <c r="V33" s="7"/>
    </row>
    <row r="34" spans="1:22" ht="10.5">
      <c r="A34" s="6" t="s">
        <v>29</v>
      </c>
      <c r="B34" s="7" t="s">
        <v>30</v>
      </c>
      <c r="C34" s="158" t="s">
        <v>244</v>
      </c>
      <c r="D34" s="159" t="s">
        <v>21</v>
      </c>
      <c r="E34" s="160">
        <v>2</v>
      </c>
      <c r="F34" s="161">
        <v>115</v>
      </c>
      <c r="G34" s="209">
        <v>89</v>
      </c>
      <c r="H34" s="229">
        <v>43</v>
      </c>
      <c r="I34" s="209">
        <v>85</v>
      </c>
      <c r="J34" s="157">
        <f t="shared" si="18"/>
        <v>332</v>
      </c>
      <c r="K34" s="10">
        <v>5048</v>
      </c>
      <c r="L34" s="228">
        <v>4492</v>
      </c>
      <c r="M34" s="10">
        <v>4492</v>
      </c>
      <c r="N34" s="10">
        <v>4492</v>
      </c>
      <c r="O34" s="175">
        <f t="shared" si="19"/>
        <v>980308</v>
      </c>
      <c r="P34" s="112">
        <f t="shared" si="20"/>
        <v>1555284</v>
      </c>
      <c r="Q34" s="104">
        <f t="shared" si="21"/>
        <v>525320</v>
      </c>
      <c r="R34" s="104">
        <f t="shared" si="22"/>
        <v>399788</v>
      </c>
      <c r="S34" s="104">
        <f t="shared" si="23"/>
        <v>193156</v>
      </c>
      <c r="T34" s="104">
        <f t="shared" si="24"/>
        <v>381820</v>
      </c>
      <c r="U34" s="10">
        <f t="shared" si="25"/>
        <v>1500084</v>
      </c>
      <c r="V34" s="7"/>
    </row>
    <row r="35" spans="1:22" ht="10.5">
      <c r="A35" s="6" t="s">
        <v>29</v>
      </c>
      <c r="B35" s="7" t="s">
        <v>30</v>
      </c>
      <c r="C35" s="158" t="s">
        <v>409</v>
      </c>
      <c r="D35" s="159" t="s">
        <v>20</v>
      </c>
      <c r="E35" s="160">
        <v>1</v>
      </c>
      <c r="F35" s="161"/>
      <c r="G35" s="209">
        <v>93</v>
      </c>
      <c r="H35" s="229">
        <v>73</v>
      </c>
      <c r="I35" s="209">
        <v>90</v>
      </c>
      <c r="J35" s="157">
        <f t="shared" si="18"/>
        <v>256</v>
      </c>
      <c r="L35" s="228">
        <v>5612</v>
      </c>
      <c r="M35" s="10">
        <v>5612</v>
      </c>
      <c r="N35" s="10">
        <v>5612</v>
      </c>
      <c r="O35" s="175">
        <f t="shared" si="19"/>
        <v>521916</v>
      </c>
      <c r="P35" s="112">
        <f t="shared" si="20"/>
        <v>1436672</v>
      </c>
      <c r="Q35" s="104">
        <f t="shared" si="21"/>
        <v>0</v>
      </c>
      <c r="R35" s="104">
        <f t="shared" si="22"/>
        <v>424824</v>
      </c>
      <c r="S35" s="104">
        <f t="shared" si="23"/>
        <v>333464</v>
      </c>
      <c r="T35" s="104">
        <f t="shared" si="24"/>
        <v>411120</v>
      </c>
      <c r="U35" s="10">
        <f t="shared" si="25"/>
        <v>1169408</v>
      </c>
      <c r="V35" s="7"/>
    </row>
    <row r="36" spans="1:22" ht="10.5">
      <c r="A36" s="6" t="s">
        <v>29</v>
      </c>
      <c r="B36" s="7" t="s">
        <v>30</v>
      </c>
      <c r="C36" s="158" t="s">
        <v>249</v>
      </c>
      <c r="D36" s="159" t="s">
        <v>20</v>
      </c>
      <c r="E36" s="160">
        <v>1</v>
      </c>
      <c r="F36" s="161">
        <v>37</v>
      </c>
      <c r="G36" s="209">
        <v>40</v>
      </c>
      <c r="H36" s="229">
        <v>43</v>
      </c>
      <c r="I36" s="209">
        <v>92</v>
      </c>
      <c r="J36" s="157">
        <f t="shared" si="18"/>
        <v>212</v>
      </c>
      <c r="K36" s="10">
        <v>5608</v>
      </c>
      <c r="L36" s="228">
        <v>4492</v>
      </c>
      <c r="M36" s="10">
        <v>4492</v>
      </c>
      <c r="N36" s="10">
        <v>4492</v>
      </c>
      <c r="O36" s="175">
        <f t="shared" si="19"/>
        <v>387176</v>
      </c>
      <c r="P36" s="112">
        <f t="shared" si="20"/>
        <v>993596</v>
      </c>
      <c r="Q36" s="104">
        <f t="shared" si="21"/>
        <v>169016</v>
      </c>
      <c r="R36" s="104">
        <f t="shared" si="22"/>
        <v>179680</v>
      </c>
      <c r="S36" s="104">
        <f t="shared" si="23"/>
        <v>193156</v>
      </c>
      <c r="T36" s="104">
        <f t="shared" si="24"/>
        <v>413264</v>
      </c>
      <c r="U36" s="10">
        <f t="shared" si="25"/>
        <v>955116</v>
      </c>
      <c r="V36" s="7"/>
    </row>
    <row r="37" spans="1:22" ht="10.5">
      <c r="A37" s="6" t="s">
        <v>29</v>
      </c>
      <c r="B37" s="7" t="s">
        <v>30</v>
      </c>
      <c r="C37" s="158" t="s">
        <v>404</v>
      </c>
      <c r="D37" s="159" t="s">
        <v>20</v>
      </c>
      <c r="E37" s="160">
        <v>1</v>
      </c>
      <c r="F37" s="161"/>
      <c r="G37" s="209">
        <v>58</v>
      </c>
      <c r="H37" s="229">
        <v>49</v>
      </c>
      <c r="I37" s="209">
        <v>50</v>
      </c>
      <c r="J37" s="157">
        <f t="shared" si="18"/>
        <v>157</v>
      </c>
      <c r="L37" s="228">
        <v>6412</v>
      </c>
      <c r="M37" s="10">
        <v>6412</v>
      </c>
      <c r="N37" s="10">
        <v>6412</v>
      </c>
      <c r="O37" s="175">
        <f t="shared" si="19"/>
        <v>371896</v>
      </c>
      <c r="P37" s="112">
        <f t="shared" si="20"/>
        <v>1006684</v>
      </c>
      <c r="Q37" s="104">
        <f t="shared" si="21"/>
        <v>0</v>
      </c>
      <c r="R37" s="104">
        <f t="shared" si="22"/>
        <v>264944</v>
      </c>
      <c r="S37" s="104">
        <f t="shared" si="23"/>
        <v>223832</v>
      </c>
      <c r="T37" s="104">
        <f t="shared" si="24"/>
        <v>228400</v>
      </c>
      <c r="U37" s="10">
        <f t="shared" si="25"/>
        <v>717176</v>
      </c>
      <c r="V37" s="7"/>
    </row>
    <row r="38" spans="1:22" ht="10.5">
      <c r="A38" s="6" t="s">
        <v>29</v>
      </c>
      <c r="B38" s="7" t="s">
        <v>30</v>
      </c>
      <c r="C38" s="158" t="s">
        <v>243</v>
      </c>
      <c r="D38" s="159" t="s">
        <v>21</v>
      </c>
      <c r="E38" s="160">
        <v>2</v>
      </c>
      <c r="F38" s="161">
        <v>61</v>
      </c>
      <c r="G38" s="209">
        <v>31</v>
      </c>
      <c r="H38" s="229">
        <v>23</v>
      </c>
      <c r="I38" s="209">
        <v>35</v>
      </c>
      <c r="J38" s="157">
        <f t="shared" si="18"/>
        <v>150</v>
      </c>
      <c r="K38" s="10">
        <v>5048</v>
      </c>
      <c r="L38" s="228">
        <v>4492</v>
      </c>
      <c r="M38" s="10">
        <v>4492</v>
      </c>
      <c r="N38" s="10">
        <v>4492</v>
      </c>
      <c r="O38" s="175">
        <f t="shared" si="19"/>
        <v>447180</v>
      </c>
      <c r="P38" s="112">
        <f t="shared" si="20"/>
        <v>707716</v>
      </c>
      <c r="Q38" s="104">
        <f t="shared" si="21"/>
        <v>278648</v>
      </c>
      <c r="R38" s="104">
        <f t="shared" si="22"/>
        <v>139252</v>
      </c>
      <c r="S38" s="104">
        <f t="shared" si="23"/>
        <v>103316</v>
      </c>
      <c r="T38" s="104">
        <f t="shared" si="24"/>
        <v>157220</v>
      </c>
      <c r="U38" s="10">
        <f t="shared" si="25"/>
        <v>678436</v>
      </c>
      <c r="V38" s="7"/>
    </row>
    <row r="39" spans="1:22" ht="10.5">
      <c r="A39" s="6" t="s">
        <v>29</v>
      </c>
      <c r="B39" s="7" t="s">
        <v>30</v>
      </c>
      <c r="C39" s="158" t="s">
        <v>411</v>
      </c>
      <c r="D39" s="159" t="s">
        <v>20</v>
      </c>
      <c r="E39" s="160">
        <v>1</v>
      </c>
      <c r="F39" s="161"/>
      <c r="G39" s="209">
        <v>65</v>
      </c>
      <c r="H39" s="229">
        <v>38</v>
      </c>
      <c r="I39" s="209">
        <v>33</v>
      </c>
      <c r="J39" s="157">
        <f t="shared" si="18"/>
        <v>136</v>
      </c>
      <c r="L39" s="228">
        <v>5932</v>
      </c>
      <c r="M39" s="10">
        <v>5932</v>
      </c>
      <c r="N39" s="10">
        <v>5932</v>
      </c>
      <c r="O39" s="175">
        <f t="shared" si="19"/>
        <v>385580</v>
      </c>
      <c r="P39" s="112">
        <f t="shared" si="20"/>
        <v>806752</v>
      </c>
      <c r="Q39" s="104">
        <f t="shared" si="21"/>
        <v>0</v>
      </c>
      <c r="R39" s="104">
        <f t="shared" si="22"/>
        <v>296920</v>
      </c>
      <c r="S39" s="104">
        <f t="shared" si="23"/>
        <v>173584</v>
      </c>
      <c r="T39" s="104">
        <f t="shared" si="24"/>
        <v>150744</v>
      </c>
      <c r="U39" s="10">
        <f t="shared" si="25"/>
        <v>621248</v>
      </c>
      <c r="V39" s="7"/>
    </row>
    <row r="40" spans="1:22" ht="10.5">
      <c r="A40" s="6" t="s">
        <v>29</v>
      </c>
      <c r="B40" s="7" t="s">
        <v>30</v>
      </c>
      <c r="C40" s="158" t="s">
        <v>245</v>
      </c>
      <c r="D40" s="159" t="s">
        <v>21</v>
      </c>
      <c r="E40" s="160">
        <v>2</v>
      </c>
      <c r="F40" s="161">
        <v>29</v>
      </c>
      <c r="G40" s="209">
        <v>39</v>
      </c>
      <c r="H40" s="229">
        <v>40</v>
      </c>
      <c r="I40" s="209">
        <v>27</v>
      </c>
      <c r="J40" s="157">
        <f t="shared" si="18"/>
        <v>135</v>
      </c>
      <c r="K40" s="10">
        <v>5208</v>
      </c>
      <c r="L40" s="228">
        <v>4492</v>
      </c>
      <c r="M40" s="10">
        <v>4492</v>
      </c>
      <c r="N40" s="10">
        <v>4492</v>
      </c>
      <c r="O40" s="175">
        <f t="shared" si="19"/>
        <v>326220</v>
      </c>
      <c r="P40" s="112">
        <f t="shared" si="20"/>
        <v>627184</v>
      </c>
      <c r="Q40" s="104">
        <f t="shared" si="21"/>
        <v>132472</v>
      </c>
      <c r="R40" s="104">
        <f t="shared" si="22"/>
        <v>175188</v>
      </c>
      <c r="S40" s="104">
        <f t="shared" si="23"/>
        <v>179680</v>
      </c>
      <c r="T40" s="104">
        <f t="shared" si="24"/>
        <v>121284</v>
      </c>
      <c r="U40" s="10">
        <f t="shared" si="25"/>
        <v>608624</v>
      </c>
      <c r="V40" s="7"/>
    </row>
    <row r="41" spans="1:22" ht="10.5">
      <c r="A41" s="6" t="s">
        <v>29</v>
      </c>
      <c r="B41" s="7" t="s">
        <v>30</v>
      </c>
      <c r="C41" s="158" t="s">
        <v>242</v>
      </c>
      <c r="D41" s="159" t="s">
        <v>21</v>
      </c>
      <c r="E41" s="160">
        <v>2</v>
      </c>
      <c r="F41" s="161">
        <v>36</v>
      </c>
      <c r="G41" s="209">
        <v>15</v>
      </c>
      <c r="H41" s="229">
        <v>27</v>
      </c>
      <c r="I41" s="209">
        <v>22</v>
      </c>
      <c r="J41" s="157">
        <f t="shared" si="18"/>
        <v>100</v>
      </c>
      <c r="K41" s="10">
        <v>5208</v>
      </c>
      <c r="L41" s="228">
        <v>4492</v>
      </c>
      <c r="M41" s="10">
        <v>4492</v>
      </c>
      <c r="N41" s="10">
        <v>4492</v>
      </c>
      <c r="O41" s="175">
        <f t="shared" si="19"/>
        <v>254868</v>
      </c>
      <c r="P41" s="112">
        <f t="shared" si="20"/>
        <v>474976</v>
      </c>
      <c r="Q41" s="104">
        <f t="shared" si="21"/>
        <v>164448</v>
      </c>
      <c r="R41" s="104">
        <f t="shared" si="22"/>
        <v>67380</v>
      </c>
      <c r="S41" s="104">
        <f t="shared" si="23"/>
        <v>121284</v>
      </c>
      <c r="T41" s="104">
        <f t="shared" si="24"/>
        <v>98824</v>
      </c>
      <c r="U41" s="10">
        <f t="shared" si="25"/>
        <v>451936</v>
      </c>
      <c r="V41" s="7"/>
    </row>
    <row r="42" spans="1:22" ht="10.5">
      <c r="A42" s="6" t="s">
        <v>29</v>
      </c>
      <c r="B42" s="7" t="s">
        <v>30</v>
      </c>
      <c r="C42" s="7" t="s">
        <v>100</v>
      </c>
      <c r="D42" s="8" t="s">
        <v>20</v>
      </c>
      <c r="E42" s="18">
        <v>1</v>
      </c>
      <c r="F42" s="161">
        <v>69</v>
      </c>
      <c r="G42" s="162"/>
      <c r="H42" s="162"/>
      <c r="I42" s="209"/>
      <c r="J42" s="157">
        <f t="shared" si="18"/>
        <v>69</v>
      </c>
      <c r="K42" s="10">
        <v>4416</v>
      </c>
      <c r="L42" s="10">
        <v>4416</v>
      </c>
      <c r="M42" s="10">
        <v>4416</v>
      </c>
      <c r="N42" s="10">
        <v>4416</v>
      </c>
      <c r="O42" s="175">
        <f t="shared" si="19"/>
        <v>304704</v>
      </c>
      <c r="P42" s="112">
        <f t="shared" si="20"/>
        <v>304704</v>
      </c>
      <c r="Q42" s="104">
        <f t="shared" si="21"/>
        <v>304704</v>
      </c>
      <c r="R42" s="104">
        <f t="shared" si="22"/>
        <v>0</v>
      </c>
      <c r="S42" s="104">
        <f t="shared" si="23"/>
        <v>0</v>
      </c>
      <c r="T42" s="104">
        <f t="shared" si="24"/>
        <v>0</v>
      </c>
      <c r="U42" s="10">
        <f t="shared" si="25"/>
        <v>304704</v>
      </c>
      <c r="V42" s="7" t="s">
        <v>452</v>
      </c>
    </row>
    <row r="43" spans="1:22" ht="10.5">
      <c r="A43" s="6" t="s">
        <v>29</v>
      </c>
      <c r="B43" s="7" t="s">
        <v>30</v>
      </c>
      <c r="C43" s="7" t="s">
        <v>102</v>
      </c>
      <c r="D43" s="8" t="s">
        <v>22</v>
      </c>
      <c r="E43" s="18">
        <v>2</v>
      </c>
      <c r="F43" s="161">
        <v>60</v>
      </c>
      <c r="G43" s="162"/>
      <c r="H43" s="162"/>
      <c r="I43" s="209"/>
      <c r="J43" s="157">
        <f t="shared" si="18"/>
        <v>60</v>
      </c>
      <c r="K43" s="10">
        <v>4416</v>
      </c>
      <c r="L43" s="10">
        <v>4416</v>
      </c>
      <c r="M43" s="10">
        <v>4416</v>
      </c>
      <c r="N43" s="10">
        <v>4416</v>
      </c>
      <c r="O43" s="175">
        <f t="shared" si="19"/>
        <v>264960</v>
      </c>
      <c r="P43" s="112">
        <f t="shared" si="20"/>
        <v>264960</v>
      </c>
      <c r="Q43" s="104">
        <f t="shared" si="21"/>
        <v>264960</v>
      </c>
      <c r="R43" s="104">
        <f t="shared" si="22"/>
        <v>0</v>
      </c>
      <c r="S43" s="104">
        <f t="shared" si="23"/>
        <v>0</v>
      </c>
      <c r="T43" s="104">
        <f t="shared" si="24"/>
        <v>0</v>
      </c>
      <c r="U43" s="10">
        <f t="shared" si="25"/>
        <v>264960</v>
      </c>
      <c r="V43" s="7" t="s">
        <v>452</v>
      </c>
    </row>
    <row r="44" spans="1:22" ht="10.5">
      <c r="A44" s="6" t="s">
        <v>29</v>
      </c>
      <c r="B44" s="7" t="s">
        <v>30</v>
      </c>
      <c r="C44" s="158" t="s">
        <v>412</v>
      </c>
      <c r="D44" s="159" t="s">
        <v>20</v>
      </c>
      <c r="E44" s="160">
        <v>1</v>
      </c>
      <c r="F44" s="161"/>
      <c r="G44" s="209">
        <v>32</v>
      </c>
      <c r="H44" s="229">
        <v>13</v>
      </c>
      <c r="I44" s="209">
        <v>6</v>
      </c>
      <c r="J44" s="157">
        <f t="shared" si="18"/>
        <v>51</v>
      </c>
      <c r="L44" s="228">
        <v>5932</v>
      </c>
      <c r="M44" s="10">
        <v>5932</v>
      </c>
      <c r="N44" s="10">
        <v>5932</v>
      </c>
      <c r="O44" s="175">
        <f t="shared" si="19"/>
        <v>189824</v>
      </c>
      <c r="P44" s="112">
        <f t="shared" si="20"/>
        <v>302532</v>
      </c>
      <c r="Q44" s="104">
        <f t="shared" si="21"/>
        <v>0</v>
      </c>
      <c r="R44" s="104">
        <f t="shared" si="22"/>
        <v>146176</v>
      </c>
      <c r="S44" s="104">
        <f t="shared" si="23"/>
        <v>59384</v>
      </c>
      <c r="T44" s="104">
        <f t="shared" si="24"/>
        <v>27408</v>
      </c>
      <c r="U44" s="10">
        <f t="shared" si="25"/>
        <v>232968</v>
      </c>
      <c r="V44" s="7"/>
    </row>
    <row r="45" spans="1:22" ht="10.5">
      <c r="A45" s="6" t="s">
        <v>29</v>
      </c>
      <c r="B45" s="7" t="s">
        <v>30</v>
      </c>
      <c r="C45" s="158" t="s">
        <v>414</v>
      </c>
      <c r="D45" s="159" t="s">
        <v>20</v>
      </c>
      <c r="E45" s="160">
        <v>1</v>
      </c>
      <c r="F45" s="161"/>
      <c r="G45" s="209">
        <v>20</v>
      </c>
      <c r="H45" s="229">
        <v>11</v>
      </c>
      <c r="I45" s="209">
        <v>14</v>
      </c>
      <c r="J45" s="157">
        <f t="shared" si="18"/>
        <v>45</v>
      </c>
      <c r="L45" s="228">
        <v>6092</v>
      </c>
      <c r="M45" s="10">
        <v>6092</v>
      </c>
      <c r="N45" s="10">
        <v>6092</v>
      </c>
      <c r="O45" s="175">
        <f t="shared" si="19"/>
        <v>121840</v>
      </c>
      <c r="P45" s="112">
        <f t="shared" si="20"/>
        <v>274140</v>
      </c>
      <c r="Q45" s="104">
        <f t="shared" si="21"/>
        <v>0</v>
      </c>
      <c r="R45" s="104">
        <f t="shared" si="22"/>
        <v>91360</v>
      </c>
      <c r="S45" s="104">
        <f t="shared" si="23"/>
        <v>50248</v>
      </c>
      <c r="T45" s="104">
        <f t="shared" si="24"/>
        <v>63952</v>
      </c>
      <c r="U45" s="10">
        <f t="shared" si="25"/>
        <v>205560</v>
      </c>
      <c r="V45" s="7"/>
    </row>
    <row r="46" spans="1:22" ht="10.5">
      <c r="A46" s="6" t="s">
        <v>29</v>
      </c>
      <c r="B46" s="7" t="s">
        <v>30</v>
      </c>
      <c r="C46" s="158" t="s">
        <v>410</v>
      </c>
      <c r="D46" s="159" t="s">
        <v>20</v>
      </c>
      <c r="E46" s="160">
        <v>1</v>
      </c>
      <c r="F46" s="161"/>
      <c r="G46" s="209">
        <v>26</v>
      </c>
      <c r="H46" s="229">
        <v>12</v>
      </c>
      <c r="I46" s="209">
        <v>5</v>
      </c>
      <c r="J46" s="157">
        <f t="shared" si="18"/>
        <v>43</v>
      </c>
      <c r="L46" s="228">
        <v>6092</v>
      </c>
      <c r="M46" s="10">
        <v>6092</v>
      </c>
      <c r="N46" s="10">
        <v>6092</v>
      </c>
      <c r="O46" s="175">
        <f t="shared" si="19"/>
        <v>158392</v>
      </c>
      <c r="P46" s="112">
        <f t="shared" si="20"/>
        <v>261956</v>
      </c>
      <c r="Q46" s="104">
        <f t="shared" si="21"/>
        <v>0</v>
      </c>
      <c r="R46" s="104">
        <f t="shared" si="22"/>
        <v>118768</v>
      </c>
      <c r="S46" s="104">
        <f t="shared" si="23"/>
        <v>54816</v>
      </c>
      <c r="T46" s="104">
        <f t="shared" si="24"/>
        <v>22840</v>
      </c>
      <c r="U46" s="10">
        <f t="shared" si="25"/>
        <v>196424</v>
      </c>
      <c r="V46" s="7"/>
    </row>
    <row r="47" spans="1:22" ht="10.5">
      <c r="A47" s="6" t="s">
        <v>29</v>
      </c>
      <c r="B47" s="7" t="s">
        <v>30</v>
      </c>
      <c r="C47" s="158" t="s">
        <v>407</v>
      </c>
      <c r="D47" s="159" t="s">
        <v>21</v>
      </c>
      <c r="E47" s="160">
        <v>2</v>
      </c>
      <c r="F47" s="161"/>
      <c r="G47" s="209">
        <v>19</v>
      </c>
      <c r="H47" s="229">
        <v>16</v>
      </c>
      <c r="I47" s="209">
        <v>4</v>
      </c>
      <c r="J47" s="157">
        <f t="shared" si="18"/>
        <v>39</v>
      </c>
      <c r="L47" s="228">
        <v>6092</v>
      </c>
      <c r="M47" s="10">
        <v>6092</v>
      </c>
      <c r="N47" s="10">
        <v>6092</v>
      </c>
      <c r="O47" s="175">
        <f t="shared" si="19"/>
        <v>115748</v>
      </c>
      <c r="P47" s="112">
        <f t="shared" si="20"/>
        <v>237588</v>
      </c>
      <c r="Q47" s="104">
        <f t="shared" si="21"/>
        <v>0</v>
      </c>
      <c r="R47" s="104">
        <f t="shared" si="22"/>
        <v>86792</v>
      </c>
      <c r="S47" s="104">
        <f t="shared" si="23"/>
        <v>73088</v>
      </c>
      <c r="T47" s="104">
        <f t="shared" si="24"/>
        <v>18272</v>
      </c>
      <c r="U47" s="10">
        <f t="shared" si="25"/>
        <v>178152</v>
      </c>
      <c r="V47" s="7"/>
    </row>
    <row r="48" spans="1:22" ht="10.5">
      <c r="A48" s="6" t="s">
        <v>29</v>
      </c>
      <c r="B48" s="7" t="s">
        <v>30</v>
      </c>
      <c r="C48" s="158" t="s">
        <v>413</v>
      </c>
      <c r="D48" s="159" t="s">
        <v>20</v>
      </c>
      <c r="E48" s="160">
        <v>1</v>
      </c>
      <c r="F48" s="161"/>
      <c r="G48" s="209">
        <v>20</v>
      </c>
      <c r="H48" s="229">
        <v>9</v>
      </c>
      <c r="I48" s="209">
        <v>7</v>
      </c>
      <c r="J48" s="157">
        <f t="shared" si="18"/>
        <v>36</v>
      </c>
      <c r="L48" s="228">
        <v>6252</v>
      </c>
      <c r="M48" s="10">
        <v>6252</v>
      </c>
      <c r="N48" s="10">
        <v>6252</v>
      </c>
      <c r="O48" s="175">
        <f t="shared" si="19"/>
        <v>125040</v>
      </c>
      <c r="P48" s="112">
        <f t="shared" si="20"/>
        <v>225072</v>
      </c>
      <c r="Q48" s="104">
        <f t="shared" si="21"/>
        <v>0</v>
      </c>
      <c r="R48" s="104">
        <f t="shared" si="22"/>
        <v>91360</v>
      </c>
      <c r="S48" s="104">
        <f t="shared" si="23"/>
        <v>41112</v>
      </c>
      <c r="T48" s="104">
        <f t="shared" si="24"/>
        <v>31976</v>
      </c>
      <c r="U48" s="10">
        <f t="shared" si="25"/>
        <v>164448</v>
      </c>
      <c r="V48" s="7"/>
    </row>
    <row r="49" spans="1:22" ht="10.5">
      <c r="A49" s="6" t="s">
        <v>29</v>
      </c>
      <c r="B49" s="7" t="s">
        <v>30</v>
      </c>
      <c r="C49" s="158" t="s">
        <v>406</v>
      </c>
      <c r="D49" s="159" t="s">
        <v>21</v>
      </c>
      <c r="E49" s="160">
        <v>2</v>
      </c>
      <c r="F49" s="161"/>
      <c r="G49" s="209">
        <v>12</v>
      </c>
      <c r="H49" s="229">
        <v>13</v>
      </c>
      <c r="I49" s="209">
        <v>8</v>
      </c>
      <c r="J49" s="157">
        <f t="shared" si="18"/>
        <v>33</v>
      </c>
      <c r="L49" s="228">
        <v>6092</v>
      </c>
      <c r="M49" s="10">
        <v>6092</v>
      </c>
      <c r="N49" s="10">
        <v>6092</v>
      </c>
      <c r="O49" s="175">
        <f t="shared" si="19"/>
        <v>73104</v>
      </c>
      <c r="P49" s="112">
        <f t="shared" si="20"/>
        <v>201036</v>
      </c>
      <c r="Q49" s="104">
        <f t="shared" si="21"/>
        <v>0</v>
      </c>
      <c r="R49" s="104">
        <f t="shared" si="22"/>
        <v>54816</v>
      </c>
      <c r="S49" s="104">
        <f t="shared" si="23"/>
        <v>59384</v>
      </c>
      <c r="T49" s="104">
        <f t="shared" si="24"/>
        <v>36544</v>
      </c>
      <c r="U49" s="10">
        <f t="shared" si="25"/>
        <v>150744</v>
      </c>
      <c r="V49" s="7"/>
    </row>
    <row r="50" spans="1:22" ht="10.5">
      <c r="A50" s="6" t="s">
        <v>29</v>
      </c>
      <c r="B50" s="7" t="s">
        <v>30</v>
      </c>
      <c r="C50" s="158" t="s">
        <v>246</v>
      </c>
      <c r="D50" s="159" t="s">
        <v>21</v>
      </c>
      <c r="E50" s="160">
        <v>2</v>
      </c>
      <c r="F50" s="161">
        <v>8</v>
      </c>
      <c r="G50" s="209">
        <v>7</v>
      </c>
      <c r="H50" s="162">
        <v>5</v>
      </c>
      <c r="I50" s="209">
        <v>9</v>
      </c>
      <c r="J50" s="157">
        <f t="shared" si="18"/>
        <v>29</v>
      </c>
      <c r="K50" s="10">
        <v>5048</v>
      </c>
      <c r="L50" s="228">
        <v>4492</v>
      </c>
      <c r="M50" s="10">
        <v>4492</v>
      </c>
      <c r="N50" s="10">
        <v>4492</v>
      </c>
      <c r="O50" s="175">
        <f t="shared" si="19"/>
        <v>71828</v>
      </c>
      <c r="P50" s="112">
        <f t="shared" si="20"/>
        <v>134716</v>
      </c>
      <c r="Q50" s="104">
        <f t="shared" si="21"/>
        <v>36544</v>
      </c>
      <c r="R50" s="104">
        <f t="shared" si="22"/>
        <v>31444</v>
      </c>
      <c r="S50" s="104">
        <f t="shared" si="23"/>
        <v>22460</v>
      </c>
      <c r="T50" s="104">
        <f t="shared" si="24"/>
        <v>40428</v>
      </c>
      <c r="U50" s="10">
        <f t="shared" si="25"/>
        <v>130876</v>
      </c>
      <c r="V50" s="7"/>
    </row>
    <row r="51" spans="1:22" ht="10.5">
      <c r="A51" s="6" t="s">
        <v>29</v>
      </c>
      <c r="B51" s="7" t="s">
        <v>30</v>
      </c>
      <c r="C51" s="158" t="s">
        <v>408</v>
      </c>
      <c r="D51" s="159" t="s">
        <v>21</v>
      </c>
      <c r="E51" s="160">
        <v>2</v>
      </c>
      <c r="F51" s="161"/>
      <c r="G51" s="209">
        <v>12</v>
      </c>
      <c r="H51" s="229">
        <v>4</v>
      </c>
      <c r="I51" s="209">
        <v>1</v>
      </c>
      <c r="J51" s="157">
        <f t="shared" si="18"/>
        <v>17</v>
      </c>
      <c r="L51" s="228">
        <v>6092</v>
      </c>
      <c r="M51" s="10">
        <v>6092</v>
      </c>
      <c r="N51" s="10">
        <v>6092</v>
      </c>
      <c r="O51" s="175">
        <f t="shared" si="19"/>
        <v>73104</v>
      </c>
      <c r="P51" s="112">
        <f t="shared" si="20"/>
        <v>103564</v>
      </c>
      <c r="Q51" s="104">
        <f t="shared" si="21"/>
        <v>0</v>
      </c>
      <c r="R51" s="104">
        <f t="shared" si="22"/>
        <v>54816</v>
      </c>
      <c r="S51" s="104">
        <f t="shared" si="23"/>
        <v>18272</v>
      </c>
      <c r="T51" s="104">
        <f t="shared" si="24"/>
        <v>4568</v>
      </c>
      <c r="U51" s="10">
        <f t="shared" si="25"/>
        <v>77656</v>
      </c>
      <c r="V51" s="7"/>
    </row>
    <row r="52" spans="1:22" ht="10.5">
      <c r="A52" s="6" t="s">
        <v>29</v>
      </c>
      <c r="B52" s="7" t="s">
        <v>30</v>
      </c>
      <c r="C52" s="7" t="s">
        <v>112</v>
      </c>
      <c r="D52" s="8" t="s">
        <v>119</v>
      </c>
      <c r="E52" s="18">
        <v>2</v>
      </c>
      <c r="F52" s="161">
        <v>16</v>
      </c>
      <c r="G52" s="162"/>
      <c r="H52" s="162"/>
      <c r="I52" s="209"/>
      <c r="J52" s="157">
        <f t="shared" si="18"/>
        <v>16</v>
      </c>
      <c r="K52" s="10">
        <v>4416</v>
      </c>
      <c r="L52" s="10">
        <v>4416</v>
      </c>
      <c r="M52" s="10">
        <v>4416</v>
      </c>
      <c r="N52" s="10">
        <v>4416</v>
      </c>
      <c r="O52" s="175">
        <f t="shared" si="19"/>
        <v>70656</v>
      </c>
      <c r="P52" s="112">
        <f t="shared" si="20"/>
        <v>70656</v>
      </c>
      <c r="Q52" s="104">
        <f t="shared" si="21"/>
        <v>70656</v>
      </c>
      <c r="R52" s="104">
        <f t="shared" si="22"/>
        <v>0</v>
      </c>
      <c r="S52" s="104">
        <f t="shared" si="23"/>
        <v>0</v>
      </c>
      <c r="T52" s="104">
        <f t="shared" si="24"/>
        <v>0</v>
      </c>
      <c r="U52" s="10">
        <f t="shared" si="25"/>
        <v>70656</v>
      </c>
      <c r="V52" s="7" t="s">
        <v>452</v>
      </c>
    </row>
    <row r="53" spans="1:22" ht="10.5">
      <c r="A53" s="6" t="s">
        <v>29</v>
      </c>
      <c r="B53" s="7" t="s">
        <v>30</v>
      </c>
      <c r="C53" s="7" t="s">
        <v>111</v>
      </c>
      <c r="D53" s="8" t="s">
        <v>21</v>
      </c>
      <c r="E53" s="18">
        <v>2</v>
      </c>
      <c r="F53" s="161">
        <v>15</v>
      </c>
      <c r="G53" s="162"/>
      <c r="H53" s="162"/>
      <c r="I53" s="209"/>
      <c r="J53" s="157">
        <f t="shared" si="18"/>
        <v>15</v>
      </c>
      <c r="K53" s="10">
        <v>4416</v>
      </c>
      <c r="L53" s="10">
        <v>4416</v>
      </c>
      <c r="M53" s="10">
        <v>4416</v>
      </c>
      <c r="N53" s="10">
        <v>4416</v>
      </c>
      <c r="O53" s="175">
        <f t="shared" si="19"/>
        <v>66240</v>
      </c>
      <c r="P53" s="112">
        <f t="shared" si="20"/>
        <v>66240</v>
      </c>
      <c r="Q53" s="104">
        <f t="shared" si="21"/>
        <v>66240</v>
      </c>
      <c r="R53" s="104">
        <f t="shared" si="22"/>
        <v>0</v>
      </c>
      <c r="S53" s="104">
        <f t="shared" si="23"/>
        <v>0</v>
      </c>
      <c r="T53" s="104">
        <f t="shared" si="24"/>
        <v>0</v>
      </c>
      <c r="U53" s="10">
        <f t="shared" si="25"/>
        <v>66240</v>
      </c>
      <c r="V53" s="7" t="s">
        <v>452</v>
      </c>
    </row>
    <row r="54" spans="1:22" ht="10.5">
      <c r="A54" s="6" t="s">
        <v>29</v>
      </c>
      <c r="B54" s="7" t="s">
        <v>30</v>
      </c>
      <c r="C54" s="7" t="s">
        <v>154</v>
      </c>
      <c r="D54" s="8" t="s">
        <v>20</v>
      </c>
      <c r="E54" s="18">
        <v>1</v>
      </c>
      <c r="F54" s="161">
        <v>14</v>
      </c>
      <c r="G54" s="162"/>
      <c r="H54" s="162"/>
      <c r="I54" s="209"/>
      <c r="J54" s="157">
        <f t="shared" si="18"/>
        <v>14</v>
      </c>
      <c r="K54" s="10">
        <v>4032</v>
      </c>
      <c r="L54" s="10">
        <v>4032</v>
      </c>
      <c r="M54" s="10">
        <v>4032</v>
      </c>
      <c r="N54" s="10">
        <v>4032</v>
      </c>
      <c r="O54" s="175">
        <f t="shared" si="19"/>
        <v>56448</v>
      </c>
      <c r="P54" s="112">
        <f t="shared" si="20"/>
        <v>56448</v>
      </c>
      <c r="Q54" s="104">
        <f t="shared" si="21"/>
        <v>56448</v>
      </c>
      <c r="R54" s="104">
        <f t="shared" si="22"/>
        <v>0</v>
      </c>
      <c r="S54" s="104">
        <f t="shared" si="23"/>
        <v>0</v>
      </c>
      <c r="T54" s="104">
        <f t="shared" si="24"/>
        <v>0</v>
      </c>
      <c r="U54" s="10">
        <f t="shared" si="25"/>
        <v>56448</v>
      </c>
      <c r="V54" s="7" t="s">
        <v>268</v>
      </c>
    </row>
    <row r="55" spans="1:22" ht="10.5">
      <c r="A55" s="6" t="s">
        <v>29</v>
      </c>
      <c r="B55" s="7" t="s">
        <v>30</v>
      </c>
      <c r="C55" s="158" t="s">
        <v>405</v>
      </c>
      <c r="D55" s="159" t="s">
        <v>119</v>
      </c>
      <c r="E55" s="160">
        <v>2</v>
      </c>
      <c r="F55" s="161"/>
      <c r="G55" s="209">
        <v>5</v>
      </c>
      <c r="H55" s="162">
        <v>3</v>
      </c>
      <c r="I55" s="209">
        <v>2</v>
      </c>
      <c r="J55" s="157">
        <f t="shared" si="18"/>
        <v>10</v>
      </c>
      <c r="L55" s="228">
        <v>6092</v>
      </c>
      <c r="M55" s="10">
        <v>6092</v>
      </c>
      <c r="N55" s="10">
        <v>6092</v>
      </c>
      <c r="O55" s="175">
        <f t="shared" si="19"/>
        <v>30460</v>
      </c>
      <c r="P55" s="112">
        <f t="shared" si="20"/>
        <v>60920</v>
      </c>
      <c r="Q55" s="104">
        <f t="shared" si="21"/>
        <v>0</v>
      </c>
      <c r="R55" s="104">
        <f t="shared" si="22"/>
        <v>22840</v>
      </c>
      <c r="S55" s="104">
        <f t="shared" si="23"/>
        <v>13704</v>
      </c>
      <c r="T55" s="104">
        <f t="shared" si="24"/>
        <v>9136</v>
      </c>
      <c r="U55" s="10">
        <f t="shared" si="25"/>
        <v>45680</v>
      </c>
      <c r="V55" s="7"/>
    </row>
    <row r="56" spans="1:22" ht="10.5">
      <c r="A56" s="6" t="s">
        <v>29</v>
      </c>
      <c r="B56" s="7" t="s">
        <v>30</v>
      </c>
      <c r="C56" s="7" t="s">
        <v>168</v>
      </c>
      <c r="D56" s="8" t="s">
        <v>20</v>
      </c>
      <c r="E56" s="18">
        <v>1</v>
      </c>
      <c r="F56" s="161">
        <v>10</v>
      </c>
      <c r="G56" s="162"/>
      <c r="H56" s="162"/>
      <c r="I56" s="209"/>
      <c r="J56" s="157">
        <f t="shared" si="18"/>
        <v>10</v>
      </c>
      <c r="K56" s="10">
        <v>4356</v>
      </c>
      <c r="L56" s="10">
        <v>4356</v>
      </c>
      <c r="M56" s="10">
        <v>4356</v>
      </c>
      <c r="N56" s="10">
        <v>4356</v>
      </c>
      <c r="O56" s="175">
        <f t="shared" si="19"/>
        <v>43560</v>
      </c>
      <c r="P56" s="112">
        <f t="shared" si="20"/>
        <v>43560</v>
      </c>
      <c r="Q56" s="104">
        <f t="shared" si="21"/>
        <v>43560</v>
      </c>
      <c r="R56" s="104">
        <f t="shared" si="22"/>
        <v>0</v>
      </c>
      <c r="S56" s="104">
        <f t="shared" si="23"/>
        <v>0</v>
      </c>
      <c r="T56" s="104">
        <f t="shared" si="24"/>
        <v>0</v>
      </c>
      <c r="U56" s="10">
        <f t="shared" si="25"/>
        <v>43560</v>
      </c>
      <c r="V56" s="7" t="s">
        <v>268</v>
      </c>
    </row>
    <row r="57" spans="1:22" ht="10.5">
      <c r="A57" s="6" t="s">
        <v>29</v>
      </c>
      <c r="B57" s="7" t="s">
        <v>30</v>
      </c>
      <c r="C57" s="158" t="s">
        <v>457</v>
      </c>
      <c r="D57" s="159" t="s">
        <v>21</v>
      </c>
      <c r="E57" s="160">
        <v>2</v>
      </c>
      <c r="F57" s="161"/>
      <c r="G57" s="209"/>
      <c r="H57" s="229">
        <v>2</v>
      </c>
      <c r="I57" s="209">
        <v>4</v>
      </c>
      <c r="J57" s="157">
        <f t="shared" si="18"/>
        <v>6</v>
      </c>
      <c r="L57" s="228">
        <v>6092</v>
      </c>
      <c r="M57" s="10">
        <v>6092</v>
      </c>
      <c r="N57" s="10">
        <v>6092</v>
      </c>
      <c r="O57" s="175">
        <f t="shared" si="19"/>
        <v>0</v>
      </c>
      <c r="P57" s="112">
        <f t="shared" si="20"/>
        <v>36552</v>
      </c>
      <c r="Q57" s="104">
        <f t="shared" si="21"/>
        <v>0</v>
      </c>
      <c r="R57" s="104">
        <f t="shared" si="22"/>
        <v>0</v>
      </c>
      <c r="S57" s="104">
        <f t="shared" si="23"/>
        <v>9136</v>
      </c>
      <c r="T57" s="104">
        <f t="shared" si="24"/>
        <v>18272</v>
      </c>
      <c r="U57" s="10">
        <f t="shared" si="25"/>
        <v>27408</v>
      </c>
      <c r="V57" s="7"/>
    </row>
    <row r="58" spans="1:22" ht="10.5">
      <c r="A58" s="6" t="s">
        <v>29</v>
      </c>
      <c r="B58" s="7" t="s">
        <v>30</v>
      </c>
      <c r="C58" s="7" t="s">
        <v>287</v>
      </c>
      <c r="D58" s="8" t="s">
        <v>20</v>
      </c>
      <c r="E58" s="18">
        <v>1</v>
      </c>
      <c r="F58" s="161">
        <v>6</v>
      </c>
      <c r="G58" s="162"/>
      <c r="H58" s="162"/>
      <c r="I58" s="209"/>
      <c r="J58" s="157">
        <f t="shared" si="18"/>
        <v>6</v>
      </c>
      <c r="K58" s="10">
        <v>4416</v>
      </c>
      <c r="L58" s="10">
        <v>4416</v>
      </c>
      <c r="M58" s="10">
        <v>4416</v>
      </c>
      <c r="N58" s="10">
        <v>4416</v>
      </c>
      <c r="O58" s="175">
        <f t="shared" si="19"/>
        <v>26496</v>
      </c>
      <c r="P58" s="112">
        <f t="shared" si="20"/>
        <v>26496</v>
      </c>
      <c r="Q58" s="104">
        <f t="shared" si="21"/>
        <v>26496</v>
      </c>
      <c r="R58" s="104">
        <f t="shared" si="22"/>
        <v>0</v>
      </c>
      <c r="S58" s="104">
        <f t="shared" si="23"/>
        <v>0</v>
      </c>
      <c r="T58" s="104">
        <f t="shared" si="24"/>
        <v>0</v>
      </c>
      <c r="U58" s="10">
        <f t="shared" si="25"/>
        <v>26496</v>
      </c>
      <c r="V58" s="7" t="s">
        <v>268</v>
      </c>
    </row>
    <row r="59" spans="1:22" ht="10.5">
      <c r="A59" s="6" t="s">
        <v>29</v>
      </c>
      <c r="B59" s="7" t="s">
        <v>30</v>
      </c>
      <c r="C59" s="7" t="s">
        <v>123</v>
      </c>
      <c r="D59" s="8" t="s">
        <v>22</v>
      </c>
      <c r="E59" s="18">
        <v>2</v>
      </c>
      <c r="F59" s="161">
        <v>6</v>
      </c>
      <c r="G59" s="162"/>
      <c r="H59" s="162"/>
      <c r="I59" s="209"/>
      <c r="J59" s="157">
        <f t="shared" si="18"/>
        <v>6</v>
      </c>
      <c r="K59" s="10">
        <v>4800</v>
      </c>
      <c r="L59" s="10">
        <v>4800</v>
      </c>
      <c r="M59" s="10">
        <v>4800</v>
      </c>
      <c r="N59" s="10">
        <v>4800</v>
      </c>
      <c r="O59" s="175">
        <f t="shared" si="19"/>
        <v>28800</v>
      </c>
      <c r="P59" s="112">
        <f t="shared" si="20"/>
        <v>28800</v>
      </c>
      <c r="Q59" s="104">
        <f t="shared" si="21"/>
        <v>27408</v>
      </c>
      <c r="R59" s="104">
        <f t="shared" si="22"/>
        <v>0</v>
      </c>
      <c r="S59" s="104">
        <f t="shared" si="23"/>
        <v>0</v>
      </c>
      <c r="T59" s="104">
        <f t="shared" si="24"/>
        <v>0</v>
      </c>
      <c r="U59" s="10">
        <f t="shared" si="25"/>
        <v>27408</v>
      </c>
      <c r="V59" s="7" t="s">
        <v>452</v>
      </c>
    </row>
    <row r="60" spans="1:22" ht="10.5">
      <c r="A60" s="6" t="s">
        <v>29</v>
      </c>
      <c r="B60" s="7" t="s">
        <v>30</v>
      </c>
      <c r="C60" s="7" t="s">
        <v>155</v>
      </c>
      <c r="D60" s="8" t="s">
        <v>20</v>
      </c>
      <c r="E60" s="18">
        <v>1</v>
      </c>
      <c r="F60" s="161">
        <v>5</v>
      </c>
      <c r="G60" s="162"/>
      <c r="H60" s="162"/>
      <c r="I60" s="209"/>
      <c r="J60" s="157">
        <f t="shared" si="18"/>
        <v>5</v>
      </c>
      <c r="K60" s="10">
        <v>4032</v>
      </c>
      <c r="L60" s="10">
        <v>4032</v>
      </c>
      <c r="M60" s="10">
        <v>4032</v>
      </c>
      <c r="N60" s="10">
        <v>4032</v>
      </c>
      <c r="O60" s="175">
        <f t="shared" si="19"/>
        <v>20160</v>
      </c>
      <c r="P60" s="112">
        <f t="shared" si="20"/>
        <v>20160</v>
      </c>
      <c r="Q60" s="104">
        <f t="shared" si="21"/>
        <v>20160</v>
      </c>
      <c r="R60" s="104">
        <f t="shared" si="22"/>
        <v>0</v>
      </c>
      <c r="S60" s="104">
        <f t="shared" si="23"/>
        <v>0</v>
      </c>
      <c r="T60" s="104">
        <f t="shared" si="24"/>
        <v>0</v>
      </c>
      <c r="U60" s="10">
        <f t="shared" si="25"/>
        <v>20160</v>
      </c>
      <c r="V60" s="7" t="s">
        <v>268</v>
      </c>
    </row>
    <row r="61" spans="1:22" ht="10.5">
      <c r="A61" s="6" t="s">
        <v>29</v>
      </c>
      <c r="B61" s="7" t="s">
        <v>30</v>
      </c>
      <c r="C61" s="7" t="s">
        <v>170</v>
      </c>
      <c r="D61" s="8" t="s">
        <v>21</v>
      </c>
      <c r="E61" s="18">
        <v>2</v>
      </c>
      <c r="F61" s="161">
        <v>3</v>
      </c>
      <c r="G61" s="162"/>
      <c r="H61" s="162"/>
      <c r="I61" s="209"/>
      <c r="J61" s="157">
        <f t="shared" si="18"/>
        <v>3</v>
      </c>
      <c r="K61" s="10">
        <v>4416</v>
      </c>
      <c r="L61" s="10">
        <v>4416</v>
      </c>
      <c r="M61" s="10">
        <v>4416</v>
      </c>
      <c r="N61" s="10">
        <v>4416</v>
      </c>
      <c r="O61" s="175">
        <f t="shared" si="19"/>
        <v>13248</v>
      </c>
      <c r="P61" s="112">
        <f t="shared" si="20"/>
        <v>13248</v>
      </c>
      <c r="Q61" s="104">
        <f t="shared" si="21"/>
        <v>13248</v>
      </c>
      <c r="R61" s="104">
        <f t="shared" si="22"/>
        <v>0</v>
      </c>
      <c r="S61" s="104">
        <f t="shared" si="23"/>
        <v>0</v>
      </c>
      <c r="T61" s="104">
        <f t="shared" si="24"/>
        <v>0</v>
      </c>
      <c r="U61" s="10">
        <f t="shared" si="25"/>
        <v>13248</v>
      </c>
      <c r="V61" s="7" t="s">
        <v>452</v>
      </c>
    </row>
    <row r="62" spans="1:22" ht="10.5">
      <c r="A62" s="6" t="s">
        <v>29</v>
      </c>
      <c r="B62" s="7" t="s">
        <v>30</v>
      </c>
      <c r="C62" s="7" t="s">
        <v>180</v>
      </c>
      <c r="D62" s="8" t="s">
        <v>20</v>
      </c>
      <c r="E62" s="18">
        <v>1</v>
      </c>
      <c r="F62" s="161">
        <v>2</v>
      </c>
      <c r="G62" s="162"/>
      <c r="H62" s="162"/>
      <c r="I62" s="209"/>
      <c r="J62" s="157">
        <f t="shared" si="18"/>
        <v>2</v>
      </c>
      <c r="K62" s="10">
        <v>4416</v>
      </c>
      <c r="L62" s="10">
        <v>4416</v>
      </c>
      <c r="M62" s="10">
        <v>4416</v>
      </c>
      <c r="N62" s="10">
        <v>4416</v>
      </c>
      <c r="O62" s="175">
        <f t="shared" si="19"/>
        <v>8832</v>
      </c>
      <c r="P62" s="112">
        <f t="shared" si="20"/>
        <v>8832</v>
      </c>
      <c r="Q62" s="104">
        <f t="shared" si="21"/>
        <v>8832</v>
      </c>
      <c r="R62" s="104">
        <f t="shared" si="22"/>
        <v>0</v>
      </c>
      <c r="S62" s="104">
        <f t="shared" si="23"/>
        <v>0</v>
      </c>
      <c r="T62" s="104">
        <f t="shared" si="24"/>
        <v>0</v>
      </c>
      <c r="U62" s="10">
        <f t="shared" si="25"/>
        <v>8832</v>
      </c>
      <c r="V62" s="7" t="s">
        <v>452</v>
      </c>
    </row>
    <row r="63" spans="1:22" ht="10.5">
      <c r="A63" s="6" t="s">
        <v>29</v>
      </c>
      <c r="B63" s="7" t="s">
        <v>30</v>
      </c>
      <c r="C63" s="7" t="s">
        <v>101</v>
      </c>
      <c r="D63" s="8" t="s">
        <v>20</v>
      </c>
      <c r="E63" s="18">
        <v>1</v>
      </c>
      <c r="F63" s="161">
        <v>2</v>
      </c>
      <c r="G63" s="162"/>
      <c r="H63" s="162"/>
      <c r="I63" s="209"/>
      <c r="J63" s="157">
        <f t="shared" si="18"/>
        <v>2</v>
      </c>
      <c r="K63" s="10">
        <v>4800</v>
      </c>
      <c r="L63" s="10">
        <v>4800</v>
      </c>
      <c r="M63" s="10">
        <v>4800</v>
      </c>
      <c r="N63" s="10">
        <v>4800</v>
      </c>
      <c r="O63" s="175">
        <f t="shared" si="19"/>
        <v>9600</v>
      </c>
      <c r="P63" s="112">
        <f t="shared" si="20"/>
        <v>9600</v>
      </c>
      <c r="Q63" s="104">
        <f t="shared" si="21"/>
        <v>9136</v>
      </c>
      <c r="R63" s="104">
        <f t="shared" si="22"/>
        <v>0</v>
      </c>
      <c r="S63" s="104">
        <f t="shared" si="23"/>
        <v>0</v>
      </c>
      <c r="T63" s="104">
        <f t="shared" si="24"/>
        <v>0</v>
      </c>
      <c r="U63" s="10">
        <f t="shared" si="25"/>
        <v>9136</v>
      </c>
      <c r="V63" s="7" t="s">
        <v>452</v>
      </c>
    </row>
    <row r="64" spans="1:22" ht="11.25" thickBot="1">
      <c r="A64" s="6" t="s">
        <v>29</v>
      </c>
      <c r="B64" s="7" t="s">
        <v>30</v>
      </c>
      <c r="C64" s="7" t="s">
        <v>139</v>
      </c>
      <c r="D64" s="8" t="s">
        <v>22</v>
      </c>
      <c r="E64" s="18">
        <v>2</v>
      </c>
      <c r="F64" s="161">
        <v>2</v>
      </c>
      <c r="G64" s="162"/>
      <c r="H64" s="162"/>
      <c r="I64" s="209"/>
      <c r="J64" s="157">
        <f t="shared" si="18"/>
        <v>2</v>
      </c>
      <c r="K64" s="10">
        <v>4356</v>
      </c>
      <c r="L64" s="10">
        <v>4356</v>
      </c>
      <c r="M64" s="10">
        <v>4356</v>
      </c>
      <c r="N64" s="10">
        <v>4356</v>
      </c>
      <c r="O64" s="175">
        <f t="shared" si="19"/>
        <v>8712</v>
      </c>
      <c r="P64" s="112">
        <f t="shared" si="20"/>
        <v>8712</v>
      </c>
      <c r="Q64" s="104">
        <f t="shared" si="21"/>
        <v>8712</v>
      </c>
      <c r="R64" s="104">
        <f t="shared" si="22"/>
        <v>0</v>
      </c>
      <c r="S64" s="104">
        <f t="shared" si="23"/>
        <v>0</v>
      </c>
      <c r="T64" s="104">
        <f t="shared" si="24"/>
        <v>0</v>
      </c>
      <c r="U64" s="10">
        <f t="shared" si="25"/>
        <v>8712</v>
      </c>
      <c r="V64" s="7" t="s">
        <v>452</v>
      </c>
    </row>
    <row r="65" spans="1:22" ht="10.5">
      <c r="A65" s="13" t="s">
        <v>29</v>
      </c>
      <c r="B65" s="13" t="s">
        <v>30</v>
      </c>
      <c r="C65" s="13" t="s">
        <v>31</v>
      </c>
      <c r="D65" s="13"/>
      <c r="E65" s="13"/>
      <c r="F65" s="113">
        <f>SUM(F32:F64)</f>
        <v>1492</v>
      </c>
      <c r="G65" s="113">
        <f>SUM(G32:G64)</f>
        <v>1501</v>
      </c>
      <c r="H65" s="113">
        <f>SUM(H32:H64)</f>
        <v>1076</v>
      </c>
      <c r="I65" s="113">
        <f>SUM(I32:I64)</f>
        <v>1292</v>
      </c>
      <c r="J65" s="127">
        <f>SUM(J32:J64)</f>
        <v>5361</v>
      </c>
      <c r="K65" s="113"/>
      <c r="L65" s="113"/>
      <c r="M65" s="113"/>
      <c r="N65" s="113"/>
      <c r="O65" s="171">
        <f aca="true" t="shared" si="26" ref="O65:U65">SUM(O32:O64)</f>
        <v>14180328</v>
      </c>
      <c r="P65" s="192">
        <f t="shared" si="26"/>
        <v>25439836</v>
      </c>
      <c r="Q65" s="192">
        <f t="shared" si="26"/>
        <v>6659848</v>
      </c>
      <c r="R65" s="192">
        <f t="shared" si="26"/>
        <v>6727976</v>
      </c>
      <c r="S65" s="192">
        <f t="shared" si="26"/>
        <v>4825032</v>
      </c>
      <c r="T65" s="192">
        <f t="shared" si="26"/>
        <v>5781168</v>
      </c>
      <c r="U65" s="113">
        <f t="shared" si="26"/>
        <v>23994024</v>
      </c>
      <c r="V65" s="7"/>
    </row>
    <row r="66" spans="1:22" ht="10.5">
      <c r="A66" s="22" t="s">
        <v>29</v>
      </c>
      <c r="B66" s="23"/>
      <c r="C66" s="23" t="s">
        <v>23</v>
      </c>
      <c r="D66" s="24"/>
      <c r="E66" s="24"/>
      <c r="F66" s="42">
        <f>F65/F356</f>
        <v>0.0932616577072134</v>
      </c>
      <c r="G66" s="42">
        <f>G65/G356</f>
        <v>0.07611947867538922</v>
      </c>
      <c r="H66" s="44">
        <f>H65/H356</f>
        <v>0.07260948781969094</v>
      </c>
      <c r="I66" s="44">
        <f>I65/I356</f>
        <v>0.0752212389380531</v>
      </c>
      <c r="J66" s="128">
        <f>J65/J356</f>
        <v>0.07917355860113422</v>
      </c>
      <c r="K66" s="19"/>
      <c r="L66" s="19"/>
      <c r="M66" s="19"/>
      <c r="N66" s="19"/>
      <c r="O66" s="178">
        <f>O65/O356</f>
        <v>0.084599039385165</v>
      </c>
      <c r="P66" s="193">
        <f>P65/P356</f>
        <v>0.07828383824949368</v>
      </c>
      <c r="Q66" s="193"/>
      <c r="R66" s="193"/>
      <c r="S66" s="193"/>
      <c r="T66" s="193"/>
      <c r="V66" s="7"/>
    </row>
    <row r="67" spans="1:22" ht="10.5">
      <c r="A67" s="6" t="s">
        <v>29</v>
      </c>
      <c r="C67" s="7" t="s">
        <v>24</v>
      </c>
      <c r="G67" s="28">
        <f>F65+G65</f>
        <v>2993</v>
      </c>
      <c r="H67" s="28">
        <f>F65+G65+H65</f>
        <v>4069</v>
      </c>
      <c r="I67" s="28">
        <f>F65+G65+H65+I65</f>
        <v>5361</v>
      </c>
      <c r="K67" s="19"/>
      <c r="L67" s="19"/>
      <c r="M67" s="19"/>
      <c r="N67" s="19"/>
      <c r="V67" s="7"/>
    </row>
    <row r="68" spans="11:22" ht="10.5">
      <c r="K68" s="19"/>
      <c r="L68" s="19"/>
      <c r="M68" s="19"/>
      <c r="N68" s="19"/>
      <c r="V68" s="23"/>
    </row>
    <row r="69" spans="1:26" s="91" customFormat="1" ht="10.5">
      <c r="A69" s="6" t="s">
        <v>32</v>
      </c>
      <c r="B69" s="7" t="s">
        <v>32</v>
      </c>
      <c r="C69" s="7" t="s">
        <v>375</v>
      </c>
      <c r="D69" s="8" t="s">
        <v>20</v>
      </c>
      <c r="E69" s="18">
        <v>1</v>
      </c>
      <c r="G69" s="9">
        <v>220</v>
      </c>
      <c r="H69" s="75">
        <v>114</v>
      </c>
      <c r="I69" s="206">
        <v>152</v>
      </c>
      <c r="J69" s="38">
        <f aca="true" t="shared" si="27" ref="J69:J92">F69+G69+H69+I69</f>
        <v>486</v>
      </c>
      <c r="L69" s="91">
        <v>5288</v>
      </c>
      <c r="M69" s="9">
        <v>5288</v>
      </c>
      <c r="N69" s="9">
        <v>5288</v>
      </c>
      <c r="O69" s="175">
        <f aca="true" t="shared" si="28" ref="O69:O92">$F69*$K69+$G69*$L69</f>
        <v>1163360</v>
      </c>
      <c r="P69" s="112">
        <f aca="true" t="shared" si="29" ref="P69:P92">O69+(H69+I69)*L69</f>
        <v>2569968</v>
      </c>
      <c r="Q69" s="104">
        <f aca="true" t="shared" si="30" ref="Q69:Q92">IF(K69&gt;prisgrense,F69*prisgrense,F69*K69)</f>
        <v>0</v>
      </c>
      <c r="R69" s="104">
        <f aca="true" t="shared" si="31" ref="R69:R92">IF(L69&gt;prisgrense,G69*prisgrense,G69*L69)</f>
        <v>1004960</v>
      </c>
      <c r="S69" s="104">
        <f aca="true" t="shared" si="32" ref="S69:S92">IF(M69&gt;prisgrense,H69*prisgrense,H69*M69)</f>
        <v>520752</v>
      </c>
      <c r="T69" s="104">
        <f aca="true" t="shared" si="33" ref="T69:T92">IF(N69&gt;prisgrense,I69*prisgrense,I69*N69)</f>
        <v>694336</v>
      </c>
      <c r="U69" s="10">
        <f aca="true" t="shared" si="34" ref="U69:U92">SUM(Q69:T69)</f>
        <v>2220048</v>
      </c>
      <c r="W69" s="46"/>
      <c r="X69" s="46"/>
      <c r="Y69" s="46"/>
      <c r="Z69" s="46"/>
    </row>
    <row r="70" spans="1:26" s="91" customFormat="1" ht="10.5">
      <c r="A70" s="6" t="s">
        <v>32</v>
      </c>
      <c r="B70" s="7" t="s">
        <v>32</v>
      </c>
      <c r="C70" s="7" t="s">
        <v>370</v>
      </c>
      <c r="D70" s="8" t="s">
        <v>20</v>
      </c>
      <c r="E70" s="18">
        <v>1</v>
      </c>
      <c r="G70" s="9">
        <v>137</v>
      </c>
      <c r="H70" s="75">
        <v>133</v>
      </c>
      <c r="I70" s="206">
        <v>208</v>
      </c>
      <c r="J70" s="38">
        <f t="shared" si="27"/>
        <v>478</v>
      </c>
      <c r="L70" s="91">
        <v>4568</v>
      </c>
      <c r="M70" s="9">
        <v>4568</v>
      </c>
      <c r="N70" s="9">
        <v>4568</v>
      </c>
      <c r="O70" s="175">
        <f t="shared" si="28"/>
        <v>625816</v>
      </c>
      <c r="P70" s="112">
        <f t="shared" si="29"/>
        <v>2183504</v>
      </c>
      <c r="Q70" s="104">
        <f t="shared" si="30"/>
        <v>0</v>
      </c>
      <c r="R70" s="104">
        <f t="shared" si="31"/>
        <v>625816</v>
      </c>
      <c r="S70" s="104">
        <f t="shared" si="32"/>
        <v>607544</v>
      </c>
      <c r="T70" s="104">
        <f t="shared" si="33"/>
        <v>950144</v>
      </c>
      <c r="U70" s="10">
        <f t="shared" si="34"/>
        <v>2183504</v>
      </c>
      <c r="W70" s="46"/>
      <c r="X70" s="46"/>
      <c r="Y70" s="46"/>
      <c r="Z70" s="46"/>
    </row>
    <row r="71" spans="1:26" s="91" customFormat="1" ht="10.5">
      <c r="A71" s="6" t="s">
        <v>32</v>
      </c>
      <c r="B71" s="7" t="s">
        <v>32</v>
      </c>
      <c r="C71" s="7" t="s">
        <v>367</v>
      </c>
      <c r="D71" s="8" t="s">
        <v>368</v>
      </c>
      <c r="E71" s="18">
        <v>2</v>
      </c>
      <c r="G71" s="9">
        <v>200</v>
      </c>
      <c r="H71" s="75">
        <v>90</v>
      </c>
      <c r="I71" s="206">
        <v>129</v>
      </c>
      <c r="J71" s="38">
        <f t="shared" si="27"/>
        <v>419</v>
      </c>
      <c r="L71" s="91">
        <v>4568</v>
      </c>
      <c r="M71" s="9">
        <v>4568</v>
      </c>
      <c r="N71" s="9">
        <v>4568</v>
      </c>
      <c r="O71" s="175">
        <f t="shared" si="28"/>
        <v>913600</v>
      </c>
      <c r="P71" s="112">
        <f t="shared" si="29"/>
        <v>1913992</v>
      </c>
      <c r="Q71" s="104">
        <f t="shared" si="30"/>
        <v>0</v>
      </c>
      <c r="R71" s="104">
        <f t="shared" si="31"/>
        <v>913600</v>
      </c>
      <c r="S71" s="104">
        <f t="shared" si="32"/>
        <v>411120</v>
      </c>
      <c r="T71" s="104">
        <f t="shared" si="33"/>
        <v>589272</v>
      </c>
      <c r="U71" s="10">
        <f t="shared" si="34"/>
        <v>1913992</v>
      </c>
      <c r="W71" s="46"/>
      <c r="X71" s="46"/>
      <c r="Y71" s="46"/>
      <c r="Z71" s="46"/>
    </row>
    <row r="72" spans="1:26" s="91" customFormat="1" ht="10.5">
      <c r="A72" s="6" t="s">
        <v>32</v>
      </c>
      <c r="B72" s="7" t="s">
        <v>32</v>
      </c>
      <c r="C72" s="7" t="s">
        <v>373</v>
      </c>
      <c r="D72" s="8" t="s">
        <v>368</v>
      </c>
      <c r="E72" s="18">
        <v>2</v>
      </c>
      <c r="G72" s="9">
        <v>167</v>
      </c>
      <c r="H72" s="75">
        <v>65</v>
      </c>
      <c r="I72" s="206">
        <v>61</v>
      </c>
      <c r="J72" s="38">
        <f t="shared" si="27"/>
        <v>293</v>
      </c>
      <c r="L72" s="91">
        <v>5528</v>
      </c>
      <c r="M72" s="9">
        <v>5528</v>
      </c>
      <c r="N72" s="9">
        <v>5528</v>
      </c>
      <c r="O72" s="175">
        <f t="shared" si="28"/>
        <v>923176</v>
      </c>
      <c r="P72" s="112">
        <f t="shared" si="29"/>
        <v>1619704</v>
      </c>
      <c r="Q72" s="104">
        <f t="shared" si="30"/>
        <v>0</v>
      </c>
      <c r="R72" s="104">
        <f t="shared" si="31"/>
        <v>762856</v>
      </c>
      <c r="S72" s="104">
        <f t="shared" si="32"/>
        <v>296920</v>
      </c>
      <c r="T72" s="104">
        <f t="shared" si="33"/>
        <v>278648</v>
      </c>
      <c r="U72" s="10">
        <f t="shared" si="34"/>
        <v>1338424</v>
      </c>
      <c r="W72" s="46"/>
      <c r="X72" s="46"/>
      <c r="Y72" s="46"/>
      <c r="Z72" s="46"/>
    </row>
    <row r="73" spans="1:22" ht="10.5">
      <c r="A73" s="130" t="s">
        <v>32</v>
      </c>
      <c r="B73" s="110" t="s">
        <v>32</v>
      </c>
      <c r="C73" s="7" t="s">
        <v>271</v>
      </c>
      <c r="D73" s="8" t="s">
        <v>20</v>
      </c>
      <c r="E73" s="18">
        <v>1</v>
      </c>
      <c r="F73" s="9">
        <v>158</v>
      </c>
      <c r="G73" s="26">
        <v>27</v>
      </c>
      <c r="H73" s="26">
        <v>12</v>
      </c>
      <c r="I73" s="206">
        <v>12</v>
      </c>
      <c r="J73" s="38">
        <f t="shared" si="27"/>
        <v>209</v>
      </c>
      <c r="K73" s="10">
        <v>4976</v>
      </c>
      <c r="L73" s="10">
        <v>4976</v>
      </c>
      <c r="M73" s="10">
        <v>4976</v>
      </c>
      <c r="N73" s="10">
        <v>4976</v>
      </c>
      <c r="O73" s="175">
        <f t="shared" si="28"/>
        <v>920560</v>
      </c>
      <c r="P73" s="112">
        <f t="shared" si="29"/>
        <v>1039984</v>
      </c>
      <c r="Q73" s="104">
        <f t="shared" si="30"/>
        <v>721744</v>
      </c>
      <c r="R73" s="104">
        <f t="shared" si="31"/>
        <v>123336</v>
      </c>
      <c r="S73" s="104">
        <f t="shared" si="32"/>
        <v>54816</v>
      </c>
      <c r="T73" s="104">
        <f t="shared" si="33"/>
        <v>54816</v>
      </c>
      <c r="U73" s="10">
        <f t="shared" si="34"/>
        <v>954712</v>
      </c>
      <c r="V73" s="7" t="s">
        <v>449</v>
      </c>
    </row>
    <row r="74" spans="1:22" ht="10.5">
      <c r="A74" s="205" t="s">
        <v>32</v>
      </c>
      <c r="B74" s="110" t="s">
        <v>32</v>
      </c>
      <c r="C74" s="7" t="s">
        <v>270</v>
      </c>
      <c r="D74" s="8" t="s">
        <v>20</v>
      </c>
      <c r="E74" s="18">
        <v>1</v>
      </c>
      <c r="F74" s="9">
        <v>91</v>
      </c>
      <c r="G74" s="26">
        <v>21</v>
      </c>
      <c r="H74" s="26">
        <v>18</v>
      </c>
      <c r="I74" s="206">
        <v>5</v>
      </c>
      <c r="J74" s="38">
        <f t="shared" si="27"/>
        <v>135</v>
      </c>
      <c r="K74" s="10">
        <v>4976</v>
      </c>
      <c r="L74" s="10">
        <v>4976</v>
      </c>
      <c r="M74" s="10">
        <v>4976</v>
      </c>
      <c r="N74" s="10">
        <v>4976</v>
      </c>
      <c r="O74" s="175">
        <f t="shared" si="28"/>
        <v>557312</v>
      </c>
      <c r="P74" s="112">
        <f t="shared" si="29"/>
        <v>671760</v>
      </c>
      <c r="Q74" s="104">
        <f t="shared" si="30"/>
        <v>415688</v>
      </c>
      <c r="R74" s="104">
        <f t="shared" si="31"/>
        <v>95928</v>
      </c>
      <c r="S74" s="104">
        <f t="shared" si="32"/>
        <v>82224</v>
      </c>
      <c r="T74" s="104">
        <f t="shared" si="33"/>
        <v>22840</v>
      </c>
      <c r="U74" s="10">
        <f t="shared" si="34"/>
        <v>616680</v>
      </c>
      <c r="V74" s="7" t="s">
        <v>449</v>
      </c>
    </row>
    <row r="75" spans="1:22" ht="12.75">
      <c r="A75" s="109" t="s">
        <v>32</v>
      </c>
      <c r="B75" s="7" t="s">
        <v>32</v>
      </c>
      <c r="C75" s="7" t="s">
        <v>194</v>
      </c>
      <c r="D75" s="8" t="s">
        <v>22</v>
      </c>
      <c r="E75" s="18">
        <v>2</v>
      </c>
      <c r="F75" s="9">
        <v>132</v>
      </c>
      <c r="G75" s="26">
        <v>0</v>
      </c>
      <c r="H75" s="26"/>
      <c r="I75" s="206">
        <v>0</v>
      </c>
      <c r="J75" s="38">
        <f t="shared" si="27"/>
        <v>132</v>
      </c>
      <c r="K75" s="10">
        <v>5081</v>
      </c>
      <c r="L75" s="10">
        <v>5081</v>
      </c>
      <c r="M75" s="10">
        <v>5081</v>
      </c>
      <c r="N75" s="10">
        <v>5081</v>
      </c>
      <c r="O75" s="175">
        <f t="shared" si="28"/>
        <v>670692</v>
      </c>
      <c r="P75" s="112">
        <f t="shared" si="29"/>
        <v>670692</v>
      </c>
      <c r="Q75" s="104">
        <f t="shared" si="30"/>
        <v>602976</v>
      </c>
      <c r="R75" s="104">
        <f t="shared" si="31"/>
        <v>0</v>
      </c>
      <c r="S75" s="104">
        <f t="shared" si="32"/>
        <v>0</v>
      </c>
      <c r="T75" s="104">
        <f t="shared" si="33"/>
        <v>0</v>
      </c>
      <c r="U75" s="10">
        <f t="shared" si="34"/>
        <v>602976</v>
      </c>
      <c r="V75" s="7" t="s">
        <v>449</v>
      </c>
    </row>
    <row r="76" spans="1:22" ht="12.75">
      <c r="A76" s="109" t="s">
        <v>32</v>
      </c>
      <c r="B76" s="7" t="s">
        <v>32</v>
      </c>
      <c r="C76" s="7" t="s">
        <v>114</v>
      </c>
      <c r="D76" s="8" t="s">
        <v>22</v>
      </c>
      <c r="E76" s="27">
        <v>2</v>
      </c>
      <c r="F76" s="9">
        <v>88</v>
      </c>
      <c r="G76" s="26">
        <v>0</v>
      </c>
      <c r="H76" s="26"/>
      <c r="I76" s="206">
        <v>0</v>
      </c>
      <c r="J76" s="38">
        <f t="shared" si="27"/>
        <v>88</v>
      </c>
      <c r="K76" s="10">
        <v>4355</v>
      </c>
      <c r="L76" s="10">
        <v>4355</v>
      </c>
      <c r="M76" s="10">
        <v>4355</v>
      </c>
      <c r="N76" s="10">
        <v>4355</v>
      </c>
      <c r="O76" s="175">
        <f t="shared" si="28"/>
        <v>383240</v>
      </c>
      <c r="P76" s="112">
        <f t="shared" si="29"/>
        <v>383240</v>
      </c>
      <c r="Q76" s="104">
        <f t="shared" si="30"/>
        <v>383240</v>
      </c>
      <c r="R76" s="104">
        <f t="shared" si="31"/>
        <v>0</v>
      </c>
      <c r="S76" s="104">
        <f t="shared" si="32"/>
        <v>0</v>
      </c>
      <c r="T76" s="104">
        <f t="shared" si="33"/>
        <v>0</v>
      </c>
      <c r="U76" s="10">
        <f t="shared" si="34"/>
        <v>383240</v>
      </c>
      <c r="V76" s="7" t="s">
        <v>449</v>
      </c>
    </row>
    <row r="77" spans="1:26" s="91" customFormat="1" ht="10.5">
      <c r="A77" s="6" t="s">
        <v>32</v>
      </c>
      <c r="B77" s="7" t="s">
        <v>32</v>
      </c>
      <c r="C77" s="7" t="s">
        <v>369</v>
      </c>
      <c r="D77" s="8" t="s">
        <v>21</v>
      </c>
      <c r="E77" s="18">
        <v>2</v>
      </c>
      <c r="G77" s="9">
        <v>31</v>
      </c>
      <c r="H77" s="75">
        <v>32</v>
      </c>
      <c r="I77" s="206">
        <v>24</v>
      </c>
      <c r="J77" s="38">
        <f t="shared" si="27"/>
        <v>87</v>
      </c>
      <c r="L77" s="91">
        <v>4568</v>
      </c>
      <c r="M77" s="9">
        <v>4568</v>
      </c>
      <c r="N77" s="9">
        <v>4568</v>
      </c>
      <c r="O77" s="175">
        <f t="shared" si="28"/>
        <v>141608</v>
      </c>
      <c r="P77" s="112">
        <f t="shared" si="29"/>
        <v>397416</v>
      </c>
      <c r="Q77" s="104">
        <f t="shared" si="30"/>
        <v>0</v>
      </c>
      <c r="R77" s="104">
        <f t="shared" si="31"/>
        <v>141608</v>
      </c>
      <c r="S77" s="104">
        <f t="shared" si="32"/>
        <v>146176</v>
      </c>
      <c r="T77" s="104">
        <f t="shared" si="33"/>
        <v>109632</v>
      </c>
      <c r="U77" s="10">
        <f t="shared" si="34"/>
        <v>397416</v>
      </c>
      <c r="W77" s="46"/>
      <c r="X77" s="46"/>
      <c r="Y77" s="46"/>
      <c r="Z77" s="46"/>
    </row>
    <row r="78" spans="1:26" s="91" customFormat="1" ht="10.5">
      <c r="A78" s="109" t="s">
        <v>32</v>
      </c>
      <c r="B78" s="7" t="s">
        <v>32</v>
      </c>
      <c r="C78" s="7" t="s">
        <v>372</v>
      </c>
      <c r="D78" s="8" t="s">
        <v>119</v>
      </c>
      <c r="E78" s="18">
        <v>2</v>
      </c>
      <c r="G78" s="9">
        <v>42</v>
      </c>
      <c r="H78" s="75">
        <v>15</v>
      </c>
      <c r="I78" s="206">
        <v>26</v>
      </c>
      <c r="J78" s="38">
        <f t="shared" si="27"/>
        <v>83</v>
      </c>
      <c r="L78" s="91">
        <v>5528</v>
      </c>
      <c r="M78" s="9">
        <v>5528</v>
      </c>
      <c r="N78" s="9">
        <v>5528</v>
      </c>
      <c r="O78" s="175">
        <f t="shared" si="28"/>
        <v>232176</v>
      </c>
      <c r="P78" s="112">
        <f t="shared" si="29"/>
        <v>458824</v>
      </c>
      <c r="Q78" s="104">
        <f t="shared" si="30"/>
        <v>0</v>
      </c>
      <c r="R78" s="104">
        <f t="shared" si="31"/>
        <v>191856</v>
      </c>
      <c r="S78" s="104">
        <f t="shared" si="32"/>
        <v>68520</v>
      </c>
      <c r="T78" s="104">
        <f t="shared" si="33"/>
        <v>118768</v>
      </c>
      <c r="U78" s="10">
        <f t="shared" si="34"/>
        <v>379144</v>
      </c>
      <c r="W78" s="46"/>
      <c r="X78" s="46"/>
      <c r="Y78" s="46"/>
      <c r="Z78" s="46"/>
    </row>
    <row r="79" spans="1:22" ht="10.5">
      <c r="A79" s="130" t="s">
        <v>32</v>
      </c>
      <c r="B79" s="110" t="s">
        <v>32</v>
      </c>
      <c r="C79" s="7" t="s">
        <v>272</v>
      </c>
      <c r="D79" s="8" t="s">
        <v>20</v>
      </c>
      <c r="E79" s="27">
        <v>1</v>
      </c>
      <c r="F79" s="9">
        <v>64</v>
      </c>
      <c r="G79" s="26">
        <v>6</v>
      </c>
      <c r="H79" s="26">
        <v>6</v>
      </c>
      <c r="I79" s="206">
        <v>0</v>
      </c>
      <c r="J79" s="38">
        <f t="shared" si="27"/>
        <v>76</v>
      </c>
      <c r="K79" s="10">
        <v>4400</v>
      </c>
      <c r="L79" s="10">
        <v>4400</v>
      </c>
      <c r="M79" s="10">
        <v>4400</v>
      </c>
      <c r="N79" s="10">
        <v>4400</v>
      </c>
      <c r="O79" s="175">
        <f t="shared" si="28"/>
        <v>308000</v>
      </c>
      <c r="P79" s="112">
        <f t="shared" si="29"/>
        <v>334400</v>
      </c>
      <c r="Q79" s="104">
        <f t="shared" si="30"/>
        <v>281600</v>
      </c>
      <c r="R79" s="104">
        <f t="shared" si="31"/>
        <v>26400</v>
      </c>
      <c r="S79" s="104">
        <f t="shared" si="32"/>
        <v>26400</v>
      </c>
      <c r="T79" s="104">
        <f t="shared" si="33"/>
        <v>0</v>
      </c>
      <c r="U79" s="10">
        <f t="shared" si="34"/>
        <v>334400</v>
      </c>
      <c r="V79" s="7" t="s">
        <v>449</v>
      </c>
    </row>
    <row r="80" spans="1:26" s="91" customFormat="1" ht="10.5">
      <c r="A80" s="6" t="s">
        <v>32</v>
      </c>
      <c r="B80" s="7" t="s">
        <v>32</v>
      </c>
      <c r="C80" s="7" t="s">
        <v>376</v>
      </c>
      <c r="D80" s="8" t="s">
        <v>20</v>
      </c>
      <c r="E80" s="18">
        <v>1</v>
      </c>
      <c r="G80" s="9">
        <v>26</v>
      </c>
      <c r="H80" s="75">
        <v>28</v>
      </c>
      <c r="I80" s="206">
        <v>14</v>
      </c>
      <c r="J80" s="38">
        <f t="shared" si="27"/>
        <v>68</v>
      </c>
      <c r="L80" s="91">
        <v>5288</v>
      </c>
      <c r="M80" s="9">
        <v>5288</v>
      </c>
      <c r="N80" s="9">
        <v>5288</v>
      </c>
      <c r="O80" s="175">
        <f t="shared" si="28"/>
        <v>137488</v>
      </c>
      <c r="P80" s="112">
        <f t="shared" si="29"/>
        <v>359584</v>
      </c>
      <c r="Q80" s="104">
        <f t="shared" si="30"/>
        <v>0</v>
      </c>
      <c r="R80" s="104">
        <f t="shared" si="31"/>
        <v>118768</v>
      </c>
      <c r="S80" s="104">
        <f t="shared" si="32"/>
        <v>127904</v>
      </c>
      <c r="T80" s="104">
        <f t="shared" si="33"/>
        <v>63952</v>
      </c>
      <c r="U80" s="10">
        <f t="shared" si="34"/>
        <v>310624</v>
      </c>
      <c r="W80" s="46"/>
      <c r="X80" s="46"/>
      <c r="Y80" s="46"/>
      <c r="Z80" s="46"/>
    </row>
    <row r="81" spans="1:22" ht="10.5">
      <c r="A81" s="130" t="s">
        <v>32</v>
      </c>
      <c r="B81" s="110" t="s">
        <v>32</v>
      </c>
      <c r="C81" s="7" t="s">
        <v>273</v>
      </c>
      <c r="D81" s="8" t="s">
        <v>20</v>
      </c>
      <c r="E81" s="27">
        <v>1</v>
      </c>
      <c r="F81" s="9">
        <v>63</v>
      </c>
      <c r="G81" s="26">
        <v>2</v>
      </c>
      <c r="H81" s="26">
        <v>2</v>
      </c>
      <c r="I81" s="206">
        <v>1</v>
      </c>
      <c r="J81" s="38">
        <f t="shared" si="27"/>
        <v>68</v>
      </c>
      <c r="K81" s="10">
        <v>4400</v>
      </c>
      <c r="L81" s="10">
        <v>4400</v>
      </c>
      <c r="M81" s="10">
        <v>4400</v>
      </c>
      <c r="N81" s="10">
        <v>4400</v>
      </c>
      <c r="O81" s="175">
        <f t="shared" si="28"/>
        <v>286000</v>
      </c>
      <c r="P81" s="112">
        <f t="shared" si="29"/>
        <v>299200</v>
      </c>
      <c r="Q81" s="104">
        <f t="shared" si="30"/>
        <v>277200</v>
      </c>
      <c r="R81" s="104">
        <f t="shared" si="31"/>
        <v>8800</v>
      </c>
      <c r="S81" s="104">
        <f t="shared" si="32"/>
        <v>8800</v>
      </c>
      <c r="T81" s="104">
        <f t="shared" si="33"/>
        <v>4400</v>
      </c>
      <c r="U81" s="10">
        <f t="shared" si="34"/>
        <v>299200</v>
      </c>
      <c r="V81" s="7" t="s">
        <v>449</v>
      </c>
    </row>
    <row r="82" spans="1:26" s="91" customFormat="1" ht="10.5">
      <c r="A82" s="6" t="s">
        <v>32</v>
      </c>
      <c r="B82" s="7" t="s">
        <v>32</v>
      </c>
      <c r="C82" s="7" t="s">
        <v>371</v>
      </c>
      <c r="D82" s="8" t="s">
        <v>20</v>
      </c>
      <c r="E82" s="18">
        <v>1</v>
      </c>
      <c r="G82" s="9">
        <v>27</v>
      </c>
      <c r="H82" s="75">
        <v>19</v>
      </c>
      <c r="I82" s="206">
        <v>16</v>
      </c>
      <c r="J82" s="38">
        <f t="shared" si="27"/>
        <v>62</v>
      </c>
      <c r="L82" s="91">
        <v>4568</v>
      </c>
      <c r="M82" s="9">
        <v>4568</v>
      </c>
      <c r="N82" s="9">
        <v>4568</v>
      </c>
      <c r="O82" s="175">
        <f t="shared" si="28"/>
        <v>123336</v>
      </c>
      <c r="P82" s="112">
        <f t="shared" si="29"/>
        <v>283216</v>
      </c>
      <c r="Q82" s="104">
        <f t="shared" si="30"/>
        <v>0</v>
      </c>
      <c r="R82" s="104">
        <f t="shared" si="31"/>
        <v>123336</v>
      </c>
      <c r="S82" s="104">
        <f t="shared" si="32"/>
        <v>86792</v>
      </c>
      <c r="T82" s="104">
        <f t="shared" si="33"/>
        <v>73088</v>
      </c>
      <c r="U82" s="10">
        <f t="shared" si="34"/>
        <v>283216</v>
      </c>
      <c r="W82" s="46"/>
      <c r="X82" s="46"/>
      <c r="Y82" s="46"/>
      <c r="Z82" s="46"/>
    </row>
    <row r="83" spans="1:22" ht="12.75">
      <c r="A83" s="109" t="s">
        <v>32</v>
      </c>
      <c r="B83" s="7" t="s">
        <v>32</v>
      </c>
      <c r="C83" s="7" t="s">
        <v>192</v>
      </c>
      <c r="D83" s="8" t="s">
        <v>20</v>
      </c>
      <c r="E83" s="18">
        <v>1</v>
      </c>
      <c r="F83" s="9">
        <v>28</v>
      </c>
      <c r="G83" s="26">
        <v>8</v>
      </c>
      <c r="H83" s="26">
        <v>1</v>
      </c>
      <c r="I83" s="206">
        <v>0</v>
      </c>
      <c r="J83" s="38">
        <f t="shared" si="27"/>
        <v>37</v>
      </c>
      <c r="K83" s="10">
        <v>4798</v>
      </c>
      <c r="L83" s="10">
        <v>4798</v>
      </c>
      <c r="M83" s="10">
        <v>4798</v>
      </c>
      <c r="N83" s="10">
        <v>4798</v>
      </c>
      <c r="O83" s="175">
        <f t="shared" si="28"/>
        <v>172728</v>
      </c>
      <c r="P83" s="112">
        <f t="shared" si="29"/>
        <v>177526</v>
      </c>
      <c r="Q83" s="104">
        <f t="shared" si="30"/>
        <v>127904</v>
      </c>
      <c r="R83" s="104">
        <f t="shared" si="31"/>
        <v>36544</v>
      </c>
      <c r="S83" s="104">
        <f t="shared" si="32"/>
        <v>4568</v>
      </c>
      <c r="T83" s="104">
        <f t="shared" si="33"/>
        <v>0</v>
      </c>
      <c r="U83" s="10">
        <f t="shared" si="34"/>
        <v>169016</v>
      </c>
      <c r="V83" s="7" t="s">
        <v>449</v>
      </c>
    </row>
    <row r="84" spans="1:26" s="91" customFormat="1" ht="10.5">
      <c r="A84" s="109" t="s">
        <v>32</v>
      </c>
      <c r="B84" s="7" t="s">
        <v>32</v>
      </c>
      <c r="C84" s="7" t="s">
        <v>374</v>
      </c>
      <c r="D84" s="8" t="s">
        <v>21</v>
      </c>
      <c r="E84" s="18">
        <v>2</v>
      </c>
      <c r="G84" s="9">
        <v>12</v>
      </c>
      <c r="H84" s="75">
        <v>2</v>
      </c>
      <c r="I84" s="207">
        <v>11</v>
      </c>
      <c r="J84" s="38">
        <f t="shared" si="27"/>
        <v>25</v>
      </c>
      <c r="L84" s="91">
        <v>5528</v>
      </c>
      <c r="M84" s="9">
        <v>5528</v>
      </c>
      <c r="N84" s="9">
        <v>5528</v>
      </c>
      <c r="O84" s="175">
        <f t="shared" si="28"/>
        <v>66336</v>
      </c>
      <c r="P84" s="112">
        <f t="shared" si="29"/>
        <v>138200</v>
      </c>
      <c r="Q84" s="104">
        <f t="shared" si="30"/>
        <v>0</v>
      </c>
      <c r="R84" s="104">
        <f t="shared" si="31"/>
        <v>54816</v>
      </c>
      <c r="S84" s="104">
        <f t="shared" si="32"/>
        <v>9136</v>
      </c>
      <c r="T84" s="104">
        <f t="shared" si="33"/>
        <v>50248</v>
      </c>
      <c r="U84" s="10">
        <f t="shared" si="34"/>
        <v>114200</v>
      </c>
      <c r="W84" s="46"/>
      <c r="X84" s="46"/>
      <c r="Y84" s="46"/>
      <c r="Z84" s="46"/>
    </row>
    <row r="85" spans="1:22" ht="10.5">
      <c r="A85" s="109" t="s">
        <v>32</v>
      </c>
      <c r="B85" s="7" t="s">
        <v>32</v>
      </c>
      <c r="C85" s="7" t="s">
        <v>113</v>
      </c>
      <c r="D85" s="8" t="s">
        <v>20</v>
      </c>
      <c r="E85" s="27">
        <v>1</v>
      </c>
      <c r="F85" s="9">
        <v>20</v>
      </c>
      <c r="G85" s="26">
        <v>0</v>
      </c>
      <c r="H85" s="26">
        <v>2</v>
      </c>
      <c r="I85" s="206">
        <v>3</v>
      </c>
      <c r="J85" s="38">
        <f t="shared" si="27"/>
        <v>25</v>
      </c>
      <c r="K85" s="10">
        <v>4355</v>
      </c>
      <c r="L85" s="10">
        <v>4355</v>
      </c>
      <c r="M85" s="10">
        <v>4355</v>
      </c>
      <c r="N85" s="10">
        <v>4355</v>
      </c>
      <c r="O85" s="175">
        <f t="shared" si="28"/>
        <v>87100</v>
      </c>
      <c r="P85" s="112">
        <f t="shared" si="29"/>
        <v>108875</v>
      </c>
      <c r="Q85" s="104">
        <f t="shared" si="30"/>
        <v>87100</v>
      </c>
      <c r="R85" s="104">
        <f t="shared" si="31"/>
        <v>0</v>
      </c>
      <c r="S85" s="104">
        <f t="shared" si="32"/>
        <v>8710</v>
      </c>
      <c r="T85" s="104">
        <f t="shared" si="33"/>
        <v>13065</v>
      </c>
      <c r="U85" s="10">
        <f t="shared" si="34"/>
        <v>108875</v>
      </c>
      <c r="V85" s="7" t="s">
        <v>449</v>
      </c>
    </row>
    <row r="86" spans="1:22" ht="12.75">
      <c r="A86" s="109" t="s">
        <v>32</v>
      </c>
      <c r="B86" s="7" t="s">
        <v>32</v>
      </c>
      <c r="C86" s="7" t="s">
        <v>297</v>
      </c>
      <c r="D86" s="8" t="s">
        <v>22</v>
      </c>
      <c r="E86" s="18">
        <v>2</v>
      </c>
      <c r="F86" s="9">
        <v>21</v>
      </c>
      <c r="G86" s="26">
        <v>0</v>
      </c>
      <c r="H86" s="26">
        <v>0</v>
      </c>
      <c r="I86" s="206">
        <v>0</v>
      </c>
      <c r="J86" s="38">
        <f t="shared" si="27"/>
        <v>21</v>
      </c>
      <c r="K86" s="10">
        <v>5081</v>
      </c>
      <c r="L86" s="10">
        <v>5081</v>
      </c>
      <c r="M86" s="10">
        <v>5081</v>
      </c>
      <c r="N86" s="10">
        <v>5081</v>
      </c>
      <c r="O86" s="175">
        <f t="shared" si="28"/>
        <v>106701</v>
      </c>
      <c r="P86" s="112">
        <f t="shared" si="29"/>
        <v>106701</v>
      </c>
      <c r="Q86" s="104">
        <f t="shared" si="30"/>
        <v>95928</v>
      </c>
      <c r="R86" s="104">
        <f t="shared" si="31"/>
        <v>0</v>
      </c>
      <c r="S86" s="104">
        <f t="shared" si="32"/>
        <v>0</v>
      </c>
      <c r="T86" s="104">
        <f t="shared" si="33"/>
        <v>0</v>
      </c>
      <c r="U86" s="10">
        <f t="shared" si="34"/>
        <v>95928</v>
      </c>
      <c r="V86" s="7" t="s">
        <v>449</v>
      </c>
    </row>
    <row r="87" spans="1:22" ht="12.75">
      <c r="A87" s="109" t="s">
        <v>32</v>
      </c>
      <c r="B87" s="7" t="s">
        <v>32</v>
      </c>
      <c r="C87" s="7" t="s">
        <v>193</v>
      </c>
      <c r="D87" s="8" t="s">
        <v>119</v>
      </c>
      <c r="E87" s="18">
        <v>2</v>
      </c>
      <c r="F87" s="9">
        <v>17</v>
      </c>
      <c r="G87" s="26">
        <v>0</v>
      </c>
      <c r="H87" s="26"/>
      <c r="I87" s="206">
        <v>0</v>
      </c>
      <c r="J87" s="38">
        <f t="shared" si="27"/>
        <v>17</v>
      </c>
      <c r="K87" s="10">
        <v>5242</v>
      </c>
      <c r="L87" s="10">
        <v>5242</v>
      </c>
      <c r="M87" s="10">
        <v>5242</v>
      </c>
      <c r="N87" s="10">
        <v>5242</v>
      </c>
      <c r="O87" s="175">
        <f t="shared" si="28"/>
        <v>89114</v>
      </c>
      <c r="P87" s="112">
        <f t="shared" si="29"/>
        <v>89114</v>
      </c>
      <c r="Q87" s="104">
        <f t="shared" si="30"/>
        <v>77656</v>
      </c>
      <c r="R87" s="104">
        <f t="shared" si="31"/>
        <v>0</v>
      </c>
      <c r="S87" s="104">
        <f t="shared" si="32"/>
        <v>0</v>
      </c>
      <c r="T87" s="104">
        <f t="shared" si="33"/>
        <v>0</v>
      </c>
      <c r="U87" s="10">
        <f t="shared" si="34"/>
        <v>77656</v>
      </c>
      <c r="V87" s="7" t="s">
        <v>449</v>
      </c>
    </row>
    <row r="88" spans="1:22" ht="12.75">
      <c r="A88" s="109" t="s">
        <v>32</v>
      </c>
      <c r="B88" s="7" t="s">
        <v>32</v>
      </c>
      <c r="C88" s="7" t="s">
        <v>115</v>
      </c>
      <c r="D88" s="8" t="s">
        <v>119</v>
      </c>
      <c r="E88" s="27">
        <v>2</v>
      </c>
      <c r="F88" s="9">
        <v>12</v>
      </c>
      <c r="G88" s="26">
        <v>0</v>
      </c>
      <c r="H88" s="26"/>
      <c r="I88" s="206">
        <v>0</v>
      </c>
      <c r="J88" s="38">
        <f t="shared" si="27"/>
        <v>12</v>
      </c>
      <c r="K88" s="10">
        <v>4355</v>
      </c>
      <c r="L88" s="10">
        <v>4355</v>
      </c>
      <c r="M88" s="10">
        <v>4355</v>
      </c>
      <c r="N88" s="10">
        <v>4355</v>
      </c>
      <c r="O88" s="175">
        <f t="shared" si="28"/>
        <v>52260</v>
      </c>
      <c r="P88" s="112">
        <f t="shared" si="29"/>
        <v>52260</v>
      </c>
      <c r="Q88" s="104">
        <f t="shared" si="30"/>
        <v>52260</v>
      </c>
      <c r="R88" s="104">
        <f t="shared" si="31"/>
        <v>0</v>
      </c>
      <c r="S88" s="104">
        <f t="shared" si="32"/>
        <v>0</v>
      </c>
      <c r="T88" s="104">
        <f t="shared" si="33"/>
        <v>0</v>
      </c>
      <c r="U88" s="10">
        <f t="shared" si="34"/>
        <v>52260</v>
      </c>
      <c r="V88" s="7" t="s">
        <v>449</v>
      </c>
    </row>
    <row r="89" spans="1:22" ht="12.75">
      <c r="A89" s="205" t="s">
        <v>32</v>
      </c>
      <c r="B89" s="110" t="s">
        <v>32</v>
      </c>
      <c r="C89" s="110" t="s">
        <v>116</v>
      </c>
      <c r="D89" s="111" t="s">
        <v>22</v>
      </c>
      <c r="E89" s="111">
        <v>2</v>
      </c>
      <c r="F89" s="68">
        <v>9</v>
      </c>
      <c r="G89" s="75">
        <v>0</v>
      </c>
      <c r="H89" s="75">
        <v>0</v>
      </c>
      <c r="I89" s="206">
        <v>1</v>
      </c>
      <c r="J89" s="38">
        <f t="shared" si="27"/>
        <v>10</v>
      </c>
      <c r="K89" s="10">
        <v>4355</v>
      </c>
      <c r="L89" s="10">
        <v>4355</v>
      </c>
      <c r="M89" s="10">
        <v>4355</v>
      </c>
      <c r="N89" s="10">
        <v>4355</v>
      </c>
      <c r="O89" s="175">
        <f t="shared" si="28"/>
        <v>39195</v>
      </c>
      <c r="P89" s="112">
        <f t="shared" si="29"/>
        <v>43550</v>
      </c>
      <c r="Q89" s="104">
        <f t="shared" si="30"/>
        <v>39195</v>
      </c>
      <c r="R89" s="104">
        <f t="shared" si="31"/>
        <v>0</v>
      </c>
      <c r="S89" s="104">
        <f t="shared" si="32"/>
        <v>0</v>
      </c>
      <c r="T89" s="104">
        <f t="shared" si="33"/>
        <v>4355</v>
      </c>
      <c r="U89" s="10">
        <f t="shared" si="34"/>
        <v>43550</v>
      </c>
      <c r="V89" s="7" t="s">
        <v>449</v>
      </c>
    </row>
    <row r="90" spans="1:22" ht="10.5">
      <c r="A90" s="205" t="s">
        <v>32</v>
      </c>
      <c r="B90" s="110" t="s">
        <v>32</v>
      </c>
      <c r="C90" s="7" t="s">
        <v>269</v>
      </c>
      <c r="D90" s="8" t="s">
        <v>22</v>
      </c>
      <c r="E90" s="18">
        <v>2</v>
      </c>
      <c r="F90" s="9">
        <v>9</v>
      </c>
      <c r="G90" s="26">
        <v>0</v>
      </c>
      <c r="I90" s="207">
        <v>0</v>
      </c>
      <c r="J90" s="38">
        <f t="shared" si="27"/>
        <v>9</v>
      </c>
      <c r="K90" s="10">
        <v>5081</v>
      </c>
      <c r="L90" s="10">
        <v>5081</v>
      </c>
      <c r="M90" s="10">
        <v>5081</v>
      </c>
      <c r="N90" s="10">
        <v>5081</v>
      </c>
      <c r="O90" s="175">
        <f t="shared" si="28"/>
        <v>45729</v>
      </c>
      <c r="P90" s="112">
        <f t="shared" si="29"/>
        <v>45729</v>
      </c>
      <c r="Q90" s="104">
        <f t="shared" si="30"/>
        <v>41112</v>
      </c>
      <c r="R90" s="104">
        <f t="shared" si="31"/>
        <v>0</v>
      </c>
      <c r="S90" s="104">
        <f t="shared" si="32"/>
        <v>0</v>
      </c>
      <c r="T90" s="104">
        <f t="shared" si="33"/>
        <v>0</v>
      </c>
      <c r="U90" s="10">
        <f t="shared" si="34"/>
        <v>41112</v>
      </c>
      <c r="V90" s="7" t="s">
        <v>449</v>
      </c>
    </row>
    <row r="91" spans="1:22" ht="12.75">
      <c r="A91" s="110" t="s">
        <v>32</v>
      </c>
      <c r="B91" s="110" t="s">
        <v>32</v>
      </c>
      <c r="C91" s="110" t="s">
        <v>117</v>
      </c>
      <c r="D91" s="111" t="s">
        <v>22</v>
      </c>
      <c r="E91" s="111">
        <v>2</v>
      </c>
      <c r="F91" s="68">
        <v>3</v>
      </c>
      <c r="G91" s="75">
        <v>0</v>
      </c>
      <c r="H91" s="75">
        <v>0</v>
      </c>
      <c r="I91" s="207">
        <v>0</v>
      </c>
      <c r="J91" s="38">
        <f t="shared" si="27"/>
        <v>3</v>
      </c>
      <c r="K91" s="112">
        <v>4355</v>
      </c>
      <c r="L91" s="112">
        <v>4355</v>
      </c>
      <c r="M91" s="112">
        <v>4355</v>
      </c>
      <c r="N91" s="112">
        <v>4355</v>
      </c>
      <c r="O91" s="175">
        <f t="shared" si="28"/>
        <v>13065</v>
      </c>
      <c r="P91" s="112">
        <f t="shared" si="29"/>
        <v>13065</v>
      </c>
      <c r="Q91" s="104">
        <f t="shared" si="30"/>
        <v>13065</v>
      </c>
      <c r="R91" s="104">
        <f t="shared" si="31"/>
        <v>0</v>
      </c>
      <c r="S91" s="104">
        <f t="shared" si="32"/>
        <v>0</v>
      </c>
      <c r="T91" s="104">
        <f t="shared" si="33"/>
        <v>0</v>
      </c>
      <c r="U91" s="10">
        <f t="shared" si="34"/>
        <v>13065</v>
      </c>
      <c r="V91" s="7" t="s">
        <v>449</v>
      </c>
    </row>
    <row r="92" spans="1:22" ht="11.25" thickBot="1">
      <c r="A92" s="6" t="s">
        <v>32</v>
      </c>
      <c r="B92" s="7" t="s">
        <v>33</v>
      </c>
      <c r="C92" s="7" t="s">
        <v>34</v>
      </c>
      <c r="D92" s="8" t="s">
        <v>20</v>
      </c>
      <c r="E92" s="8">
        <v>3</v>
      </c>
      <c r="F92" s="9">
        <v>1</v>
      </c>
      <c r="G92" s="26">
        <v>0</v>
      </c>
      <c r="H92" s="26">
        <v>0</v>
      </c>
      <c r="I92" s="206">
        <v>0</v>
      </c>
      <c r="J92" s="38">
        <f t="shared" si="27"/>
        <v>1</v>
      </c>
      <c r="K92" s="10">
        <v>2742</v>
      </c>
      <c r="L92" s="10">
        <v>2742</v>
      </c>
      <c r="M92" s="10">
        <v>2742</v>
      </c>
      <c r="N92" s="10">
        <v>2742</v>
      </c>
      <c r="O92" s="175">
        <f t="shared" si="28"/>
        <v>2742</v>
      </c>
      <c r="P92" s="112">
        <f t="shared" si="29"/>
        <v>2742</v>
      </c>
      <c r="Q92" s="104">
        <f t="shared" si="30"/>
        <v>2742</v>
      </c>
      <c r="R92" s="104">
        <f t="shared" si="31"/>
        <v>0</v>
      </c>
      <c r="S92" s="104">
        <f t="shared" si="32"/>
        <v>0</v>
      </c>
      <c r="T92" s="104">
        <f t="shared" si="33"/>
        <v>0</v>
      </c>
      <c r="U92" s="10">
        <f t="shared" si="34"/>
        <v>2742</v>
      </c>
      <c r="V92" s="7" t="s">
        <v>288</v>
      </c>
    </row>
    <row r="93" spans="1:26" s="25" customFormat="1" ht="10.5">
      <c r="A93" s="12" t="s">
        <v>32</v>
      </c>
      <c r="B93" s="13"/>
      <c r="C93" s="13" t="s">
        <v>35</v>
      </c>
      <c r="D93" s="14"/>
      <c r="E93" s="14"/>
      <c r="F93" s="15">
        <f>SUM(F69:F92)</f>
        <v>716</v>
      </c>
      <c r="G93" s="30">
        <f>SUM(G69:G92)</f>
        <v>926</v>
      </c>
      <c r="H93" s="230">
        <f>SUM(H69:H92)</f>
        <v>539</v>
      </c>
      <c r="I93" s="30">
        <f>SUM(I69:I92)</f>
        <v>663</v>
      </c>
      <c r="J93" s="39">
        <f>SUM(J69:J92)</f>
        <v>2844</v>
      </c>
      <c r="K93" s="80"/>
      <c r="L93" s="80"/>
      <c r="M93" s="80"/>
      <c r="N93" s="80"/>
      <c r="O93" s="170">
        <f aca="true" t="shared" si="35" ref="O93:U93">SUM(O69:O92)</f>
        <v>8061334</v>
      </c>
      <c r="P93" s="194">
        <f t="shared" si="35"/>
        <v>13963246</v>
      </c>
      <c r="Q93" s="194">
        <f t="shared" si="35"/>
        <v>3219410</v>
      </c>
      <c r="R93" s="194">
        <f t="shared" si="35"/>
        <v>4228624</v>
      </c>
      <c r="S93" s="194">
        <f t="shared" si="35"/>
        <v>2460382</v>
      </c>
      <c r="T93" s="194">
        <f t="shared" si="35"/>
        <v>3027564</v>
      </c>
      <c r="U93" s="16">
        <f t="shared" si="35"/>
        <v>12935980</v>
      </c>
      <c r="V93" s="7"/>
      <c r="W93" s="46"/>
      <c r="X93" s="46"/>
      <c r="Y93" s="46"/>
      <c r="Z93" s="46"/>
    </row>
    <row r="94" spans="1:22" ht="10.5">
      <c r="A94" s="6" t="s">
        <v>32</v>
      </c>
      <c r="B94" s="23"/>
      <c r="C94" s="23" t="s">
        <v>23</v>
      </c>
      <c r="D94" s="24"/>
      <c r="E94" s="24"/>
      <c r="F94" s="42">
        <f>F93/F356</f>
        <v>0.044755594449306164</v>
      </c>
      <c r="G94" s="44">
        <f>G93/G356</f>
        <v>0.04695978497895431</v>
      </c>
      <c r="H94" s="44">
        <f>H93/H356</f>
        <v>0.036372224846480866</v>
      </c>
      <c r="I94" s="44">
        <f>I93/I356</f>
        <v>0.0386003726129483</v>
      </c>
      <c r="J94" s="43">
        <f>J93/J356</f>
        <v>0.04200141776937618</v>
      </c>
      <c r="K94" s="19"/>
      <c r="L94" s="19"/>
      <c r="M94" s="19"/>
      <c r="N94" s="19"/>
      <c r="O94" s="204">
        <f>O93/O356</f>
        <v>0.048093465296639805</v>
      </c>
      <c r="P94" s="193">
        <f>P93/P356</f>
        <v>0.04296790636943924</v>
      </c>
      <c r="Q94" s="193"/>
      <c r="R94" s="193"/>
      <c r="S94" s="193"/>
      <c r="T94" s="193"/>
      <c r="V94" s="7"/>
    </row>
    <row r="95" spans="1:22" ht="10.5">
      <c r="A95" s="6" t="s">
        <v>32</v>
      </c>
      <c r="C95" s="7" t="s">
        <v>24</v>
      </c>
      <c r="F95" s="17"/>
      <c r="G95" s="26">
        <f>F93+G93</f>
        <v>1642</v>
      </c>
      <c r="H95" s="26">
        <f>F93+G93+H93</f>
        <v>2181</v>
      </c>
      <c r="I95" s="26">
        <f>F93+G93+H93+I93</f>
        <v>2844</v>
      </c>
      <c r="K95" s="19"/>
      <c r="L95" s="19"/>
      <c r="M95" s="19"/>
      <c r="N95" s="19"/>
      <c r="V95" s="7"/>
    </row>
    <row r="96" spans="16:22" ht="10.5">
      <c r="P96" s="193"/>
      <c r="Q96" s="193"/>
      <c r="R96" s="193"/>
      <c r="S96" s="193"/>
      <c r="T96" s="193"/>
      <c r="V96" s="7"/>
    </row>
    <row r="97" spans="1:22" ht="10.5">
      <c r="A97" s="6" t="s">
        <v>36</v>
      </c>
      <c r="B97" s="7" t="s">
        <v>37</v>
      </c>
      <c r="C97" s="7" t="s">
        <v>416</v>
      </c>
      <c r="D97" s="8" t="s">
        <v>20</v>
      </c>
      <c r="E97" s="8">
        <v>1</v>
      </c>
      <c r="G97" s="9">
        <v>362</v>
      </c>
      <c r="H97" s="21">
        <v>362</v>
      </c>
      <c r="I97" s="11">
        <v>427</v>
      </c>
      <c r="J97" s="157">
        <f aca="true" t="shared" si="36" ref="J97:J118">F97+G97+H97+I97</f>
        <v>1151</v>
      </c>
      <c r="L97" s="228">
        <v>4440</v>
      </c>
      <c r="M97" s="10">
        <v>4440</v>
      </c>
      <c r="N97" s="10">
        <v>4440</v>
      </c>
      <c r="O97" s="175">
        <f aca="true" t="shared" si="37" ref="O97:O118">$F97*$K97+$G97*$L97</f>
        <v>1607280</v>
      </c>
      <c r="P97" s="112">
        <f aca="true" t="shared" si="38" ref="P97:P118">O97+(H97+I97)*L97</f>
        <v>5110440</v>
      </c>
      <c r="Q97" s="104">
        <f aca="true" t="shared" si="39" ref="Q97:Q118">IF(K97&gt;prisgrense,F97*prisgrense,F97*K97)</f>
        <v>0</v>
      </c>
      <c r="R97" s="104">
        <v>4440</v>
      </c>
      <c r="S97" s="104">
        <f aca="true" t="shared" si="40" ref="S97:S118">IF(M97&gt;prisgrense,H97*prisgrense,H97*M97)</f>
        <v>1607280</v>
      </c>
      <c r="T97" s="104">
        <f aca="true" t="shared" si="41" ref="T97:T118">IF(N97&gt;prisgrense,I97*prisgrense,I97*N97)</f>
        <v>1895880</v>
      </c>
      <c r="U97" s="10">
        <f aca="true" t="shared" si="42" ref="U97:U118">SUM(Q97:T97)</f>
        <v>3507600</v>
      </c>
      <c r="V97" s="10"/>
    </row>
    <row r="98" spans="1:22" ht="10.5">
      <c r="A98" s="6" t="s">
        <v>36</v>
      </c>
      <c r="B98" s="7" t="s">
        <v>37</v>
      </c>
      <c r="C98" s="7" t="s">
        <v>490</v>
      </c>
      <c r="D98" s="8" t="s">
        <v>22</v>
      </c>
      <c r="E98" s="8">
        <v>2</v>
      </c>
      <c r="G98" s="9">
        <v>252</v>
      </c>
      <c r="H98" s="21">
        <v>242</v>
      </c>
      <c r="I98" s="11">
        <v>289</v>
      </c>
      <c r="J98" s="157">
        <f t="shared" si="36"/>
        <v>783</v>
      </c>
      <c r="L98" s="228">
        <v>4492</v>
      </c>
      <c r="M98" s="10">
        <v>4492</v>
      </c>
      <c r="N98" s="10">
        <v>4492</v>
      </c>
      <c r="O98" s="175">
        <f t="shared" si="37"/>
        <v>1131984</v>
      </c>
      <c r="P98" s="112">
        <f t="shared" si="38"/>
        <v>3517236</v>
      </c>
      <c r="Q98" s="104">
        <f t="shared" si="39"/>
        <v>0</v>
      </c>
      <c r="R98" s="104">
        <f>IF(L98&gt;prisgrense,G98*prisgrense,G98*L98)</f>
        <v>1131984</v>
      </c>
      <c r="S98" s="104">
        <f t="shared" si="40"/>
        <v>1087064</v>
      </c>
      <c r="T98" s="104">
        <f t="shared" si="41"/>
        <v>1298188</v>
      </c>
      <c r="U98" s="10">
        <f t="shared" si="42"/>
        <v>3517236</v>
      </c>
      <c r="V98" s="10"/>
    </row>
    <row r="99" spans="1:22" ht="10.5">
      <c r="A99" s="6" t="s">
        <v>36</v>
      </c>
      <c r="B99" s="7" t="s">
        <v>37</v>
      </c>
      <c r="C99" s="7" t="s">
        <v>201</v>
      </c>
      <c r="D99" s="8" t="s">
        <v>20</v>
      </c>
      <c r="E99" s="8">
        <v>1</v>
      </c>
      <c r="F99" s="9">
        <v>445</v>
      </c>
      <c r="G99" s="11"/>
      <c r="H99" s="9"/>
      <c r="I99" s="11"/>
      <c r="J99" s="157">
        <f t="shared" si="36"/>
        <v>445</v>
      </c>
      <c r="K99" s="10">
        <v>4360</v>
      </c>
      <c r="L99" s="10">
        <v>4360</v>
      </c>
      <c r="M99" s="10">
        <v>4360</v>
      </c>
      <c r="N99" s="10">
        <v>4360</v>
      </c>
      <c r="O99" s="175">
        <f t="shared" si="37"/>
        <v>1940200</v>
      </c>
      <c r="P99" s="112">
        <f t="shared" si="38"/>
        <v>1940200</v>
      </c>
      <c r="Q99" s="104">
        <f t="shared" si="39"/>
        <v>1940200</v>
      </c>
      <c r="R99" s="104">
        <f>IF(L99&gt;prisgrense,G99*prisgrense,G99*L99)</f>
        <v>0</v>
      </c>
      <c r="S99" s="104">
        <f t="shared" si="40"/>
        <v>0</v>
      </c>
      <c r="T99" s="104">
        <f t="shared" si="41"/>
        <v>0</v>
      </c>
      <c r="U99" s="10">
        <f t="shared" si="42"/>
        <v>1940200</v>
      </c>
      <c r="V99" s="9" t="s">
        <v>443</v>
      </c>
    </row>
    <row r="100" spans="1:22" ht="10.5">
      <c r="A100" s="6" t="s">
        <v>36</v>
      </c>
      <c r="B100" s="7" t="s">
        <v>37</v>
      </c>
      <c r="C100" s="21" t="s">
        <v>421</v>
      </c>
      <c r="D100" s="125" t="s">
        <v>20</v>
      </c>
      <c r="E100" s="125">
        <v>1</v>
      </c>
      <c r="G100" s="9">
        <v>135</v>
      </c>
      <c r="H100" s="21">
        <v>109</v>
      </c>
      <c r="I100" s="11">
        <v>150</v>
      </c>
      <c r="J100" s="157">
        <f t="shared" si="36"/>
        <v>394</v>
      </c>
      <c r="L100" s="228">
        <v>4480</v>
      </c>
      <c r="M100" s="10">
        <v>4480</v>
      </c>
      <c r="N100" s="10">
        <v>4480</v>
      </c>
      <c r="O100" s="175">
        <f t="shared" si="37"/>
        <v>604800</v>
      </c>
      <c r="P100" s="112">
        <f t="shared" si="38"/>
        <v>1765120</v>
      </c>
      <c r="Q100" s="104">
        <f t="shared" si="39"/>
        <v>0</v>
      </c>
      <c r="R100" s="104">
        <v>4480</v>
      </c>
      <c r="S100" s="104">
        <f t="shared" si="40"/>
        <v>488320</v>
      </c>
      <c r="T100" s="104">
        <f t="shared" si="41"/>
        <v>672000</v>
      </c>
      <c r="U100" s="10">
        <f t="shared" si="42"/>
        <v>1164800</v>
      </c>
      <c r="V100" s="10"/>
    </row>
    <row r="101" spans="1:22" ht="10.5">
      <c r="A101" s="6" t="s">
        <v>36</v>
      </c>
      <c r="B101" s="7" t="s">
        <v>37</v>
      </c>
      <c r="C101" s="7" t="s">
        <v>418</v>
      </c>
      <c r="D101" s="8" t="s">
        <v>22</v>
      </c>
      <c r="E101" s="8">
        <v>2</v>
      </c>
      <c r="G101" s="9">
        <v>91</v>
      </c>
      <c r="H101" s="21">
        <v>85</v>
      </c>
      <c r="I101" s="11">
        <v>77</v>
      </c>
      <c r="J101" s="157">
        <f t="shared" si="36"/>
        <v>253</v>
      </c>
      <c r="L101" s="228">
        <v>4492</v>
      </c>
      <c r="M101" s="10">
        <v>4492</v>
      </c>
      <c r="N101" s="10">
        <v>4492</v>
      </c>
      <c r="O101" s="175">
        <f t="shared" si="37"/>
        <v>408772</v>
      </c>
      <c r="P101" s="112">
        <f t="shared" si="38"/>
        <v>1136476</v>
      </c>
      <c r="Q101" s="104">
        <f t="shared" si="39"/>
        <v>0</v>
      </c>
      <c r="R101" s="104">
        <f aca="true" t="shared" si="43" ref="R101:R118">IF(L101&gt;prisgrense,G101*prisgrense,G101*L101)</f>
        <v>408772</v>
      </c>
      <c r="S101" s="104">
        <f t="shared" si="40"/>
        <v>381820</v>
      </c>
      <c r="T101" s="104">
        <f t="shared" si="41"/>
        <v>345884</v>
      </c>
      <c r="U101" s="10">
        <f t="shared" si="42"/>
        <v>1136476</v>
      </c>
      <c r="V101" s="10"/>
    </row>
    <row r="102" spans="1:22" ht="10.5">
      <c r="A102" s="6" t="s">
        <v>36</v>
      </c>
      <c r="B102" s="7" t="s">
        <v>37</v>
      </c>
      <c r="C102" s="7" t="s">
        <v>202</v>
      </c>
      <c r="D102" s="8" t="s">
        <v>22</v>
      </c>
      <c r="E102" s="8">
        <v>2</v>
      </c>
      <c r="F102" s="9">
        <v>214</v>
      </c>
      <c r="G102" s="11"/>
      <c r="H102" s="9"/>
      <c r="I102" s="11"/>
      <c r="J102" s="157">
        <f t="shared" si="36"/>
        <v>214</v>
      </c>
      <c r="K102" s="10">
        <v>4360</v>
      </c>
      <c r="L102" s="10">
        <v>4360</v>
      </c>
      <c r="M102" s="10">
        <v>4360</v>
      </c>
      <c r="N102" s="10">
        <v>4360</v>
      </c>
      <c r="O102" s="175">
        <f t="shared" si="37"/>
        <v>933040</v>
      </c>
      <c r="P102" s="112">
        <f t="shared" si="38"/>
        <v>933040</v>
      </c>
      <c r="Q102" s="104">
        <f t="shared" si="39"/>
        <v>933040</v>
      </c>
      <c r="R102" s="104">
        <f t="shared" si="43"/>
        <v>0</v>
      </c>
      <c r="S102" s="104">
        <f t="shared" si="40"/>
        <v>0</v>
      </c>
      <c r="T102" s="104">
        <f t="shared" si="41"/>
        <v>0</v>
      </c>
      <c r="U102" s="10">
        <f t="shared" si="42"/>
        <v>933040</v>
      </c>
      <c r="V102" s="9" t="s">
        <v>443</v>
      </c>
    </row>
    <row r="103" spans="1:22" ht="10.5">
      <c r="A103" s="6" t="s">
        <v>36</v>
      </c>
      <c r="B103" s="7" t="s">
        <v>37</v>
      </c>
      <c r="C103" s="7" t="s">
        <v>420</v>
      </c>
      <c r="D103" s="8" t="s">
        <v>119</v>
      </c>
      <c r="E103" s="8">
        <v>2</v>
      </c>
      <c r="G103" s="9">
        <v>100</v>
      </c>
      <c r="H103" s="21">
        <v>50</v>
      </c>
      <c r="I103" s="11">
        <v>50</v>
      </c>
      <c r="J103" s="157">
        <f t="shared" si="36"/>
        <v>200</v>
      </c>
      <c r="L103" s="228">
        <v>4492</v>
      </c>
      <c r="M103" s="10">
        <v>4492</v>
      </c>
      <c r="N103" s="10">
        <v>4492</v>
      </c>
      <c r="O103" s="175">
        <f t="shared" si="37"/>
        <v>449200</v>
      </c>
      <c r="P103" s="112">
        <f t="shared" si="38"/>
        <v>898400</v>
      </c>
      <c r="Q103" s="104">
        <f t="shared" si="39"/>
        <v>0</v>
      </c>
      <c r="R103" s="104">
        <f t="shared" si="43"/>
        <v>449200</v>
      </c>
      <c r="S103" s="104">
        <f t="shared" si="40"/>
        <v>224600</v>
      </c>
      <c r="T103" s="104">
        <f t="shared" si="41"/>
        <v>224600</v>
      </c>
      <c r="U103" s="10">
        <f t="shared" si="42"/>
        <v>898400</v>
      </c>
      <c r="V103" s="10"/>
    </row>
    <row r="104" spans="1:22" ht="10.5">
      <c r="A104" s="6" t="s">
        <v>36</v>
      </c>
      <c r="B104" s="7" t="s">
        <v>37</v>
      </c>
      <c r="C104" s="7" t="s">
        <v>415</v>
      </c>
      <c r="D104" s="8" t="s">
        <v>20</v>
      </c>
      <c r="E104" s="8">
        <v>1</v>
      </c>
      <c r="G104" s="9">
        <v>159</v>
      </c>
      <c r="H104" s="21"/>
      <c r="I104" s="11"/>
      <c r="J104" s="157">
        <f t="shared" si="36"/>
        <v>159</v>
      </c>
      <c r="L104" s="228">
        <v>4440</v>
      </c>
      <c r="M104" s="10">
        <v>4440</v>
      </c>
      <c r="N104" s="10">
        <v>4440</v>
      </c>
      <c r="O104" s="175">
        <f t="shared" si="37"/>
        <v>705960</v>
      </c>
      <c r="P104" s="112">
        <f t="shared" si="38"/>
        <v>705960</v>
      </c>
      <c r="Q104" s="104">
        <f t="shared" si="39"/>
        <v>0</v>
      </c>
      <c r="R104" s="104">
        <f t="shared" si="43"/>
        <v>705960</v>
      </c>
      <c r="S104" s="104">
        <f t="shared" si="40"/>
        <v>0</v>
      </c>
      <c r="T104" s="104">
        <f t="shared" si="41"/>
        <v>0</v>
      </c>
      <c r="U104" s="10">
        <f t="shared" si="42"/>
        <v>705960</v>
      </c>
      <c r="V104" s="10"/>
    </row>
    <row r="105" spans="1:22" ht="10.5">
      <c r="A105" s="6" t="s">
        <v>36</v>
      </c>
      <c r="B105" s="7" t="s">
        <v>37</v>
      </c>
      <c r="C105" s="21" t="s">
        <v>419</v>
      </c>
      <c r="D105" s="125" t="s">
        <v>22</v>
      </c>
      <c r="E105" s="125">
        <v>2</v>
      </c>
      <c r="G105" s="9">
        <v>17</v>
      </c>
      <c r="H105" s="21">
        <v>50</v>
      </c>
      <c r="I105" s="11">
        <v>17</v>
      </c>
      <c r="J105" s="157">
        <f t="shared" si="36"/>
        <v>84</v>
      </c>
      <c r="L105" s="228">
        <v>4492</v>
      </c>
      <c r="M105" s="10">
        <v>4492</v>
      </c>
      <c r="N105" s="10">
        <v>4492</v>
      </c>
      <c r="O105" s="175">
        <f t="shared" si="37"/>
        <v>76364</v>
      </c>
      <c r="P105" s="112">
        <f t="shared" si="38"/>
        <v>377328</v>
      </c>
      <c r="Q105" s="104">
        <f t="shared" si="39"/>
        <v>0</v>
      </c>
      <c r="R105" s="104">
        <f t="shared" si="43"/>
        <v>76364</v>
      </c>
      <c r="S105" s="104">
        <f t="shared" si="40"/>
        <v>224600</v>
      </c>
      <c r="T105" s="104">
        <f t="shared" si="41"/>
        <v>76364</v>
      </c>
      <c r="U105" s="10">
        <f t="shared" si="42"/>
        <v>377328</v>
      </c>
      <c r="V105" s="10"/>
    </row>
    <row r="106" spans="1:22" ht="10.5">
      <c r="A106" s="6" t="s">
        <v>36</v>
      </c>
      <c r="B106" s="7" t="s">
        <v>37</v>
      </c>
      <c r="C106" s="7" t="s">
        <v>219</v>
      </c>
      <c r="D106" s="8" t="s">
        <v>20</v>
      </c>
      <c r="E106" s="8">
        <v>1</v>
      </c>
      <c r="F106" s="9">
        <v>69</v>
      </c>
      <c r="G106" s="11"/>
      <c r="H106" s="9"/>
      <c r="I106" s="11"/>
      <c r="J106" s="157">
        <f t="shared" si="36"/>
        <v>69</v>
      </c>
      <c r="K106" s="10">
        <v>4416</v>
      </c>
      <c r="L106" s="10">
        <v>4416</v>
      </c>
      <c r="M106" s="10">
        <v>4416</v>
      </c>
      <c r="N106" s="10">
        <v>4416</v>
      </c>
      <c r="O106" s="175">
        <f t="shared" si="37"/>
        <v>304704</v>
      </c>
      <c r="P106" s="112">
        <f t="shared" si="38"/>
        <v>304704</v>
      </c>
      <c r="Q106" s="104">
        <f t="shared" si="39"/>
        <v>304704</v>
      </c>
      <c r="R106" s="104">
        <f t="shared" si="43"/>
        <v>0</v>
      </c>
      <c r="S106" s="104">
        <f t="shared" si="40"/>
        <v>0</v>
      </c>
      <c r="T106" s="104">
        <f t="shared" si="41"/>
        <v>0</v>
      </c>
      <c r="U106" s="10">
        <f t="shared" si="42"/>
        <v>304704</v>
      </c>
      <c r="V106" s="9" t="s">
        <v>443</v>
      </c>
    </row>
    <row r="107" spans="1:36" s="25" customFormat="1" ht="10.5">
      <c r="A107" s="6" t="s">
        <v>36</v>
      </c>
      <c r="B107" s="7" t="s">
        <v>37</v>
      </c>
      <c r="C107" s="7" t="s">
        <v>203</v>
      </c>
      <c r="D107" s="8" t="s">
        <v>22</v>
      </c>
      <c r="E107" s="8">
        <v>2</v>
      </c>
      <c r="F107" s="9">
        <v>28</v>
      </c>
      <c r="G107" s="11"/>
      <c r="H107" s="11"/>
      <c r="I107" s="11"/>
      <c r="J107" s="157">
        <f t="shared" si="36"/>
        <v>28</v>
      </c>
      <c r="K107" s="10">
        <v>4816</v>
      </c>
      <c r="L107" s="10">
        <v>4816</v>
      </c>
      <c r="M107" s="10">
        <v>4816</v>
      </c>
      <c r="N107" s="10">
        <v>4816</v>
      </c>
      <c r="O107" s="175">
        <f t="shared" si="37"/>
        <v>134848</v>
      </c>
      <c r="P107" s="112">
        <f t="shared" si="38"/>
        <v>134848</v>
      </c>
      <c r="Q107" s="104">
        <f t="shared" si="39"/>
        <v>127904</v>
      </c>
      <c r="R107" s="104">
        <f t="shared" si="43"/>
        <v>0</v>
      </c>
      <c r="S107" s="104">
        <f t="shared" si="40"/>
        <v>0</v>
      </c>
      <c r="T107" s="104">
        <f t="shared" si="41"/>
        <v>0</v>
      </c>
      <c r="U107" s="10">
        <f t="shared" si="42"/>
        <v>127904</v>
      </c>
      <c r="V107" s="9" t="s">
        <v>443</v>
      </c>
      <c r="W107" s="46"/>
      <c r="X107" s="46"/>
      <c r="Y107" s="46"/>
      <c r="Z107" s="46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22" ht="10.5">
      <c r="A108" s="6" t="s">
        <v>36</v>
      </c>
      <c r="B108" s="7" t="s">
        <v>37</v>
      </c>
      <c r="C108" s="7" t="s">
        <v>417</v>
      </c>
      <c r="D108" s="8" t="s">
        <v>22</v>
      </c>
      <c r="E108" s="8">
        <v>2</v>
      </c>
      <c r="G108" s="9">
        <v>11</v>
      </c>
      <c r="H108" s="21">
        <v>3</v>
      </c>
      <c r="I108" s="11">
        <v>5</v>
      </c>
      <c r="J108" s="157">
        <f t="shared" si="36"/>
        <v>19</v>
      </c>
      <c r="L108" s="228">
        <v>4440</v>
      </c>
      <c r="M108" s="10">
        <v>4440</v>
      </c>
      <c r="N108" s="10">
        <v>4440</v>
      </c>
      <c r="O108" s="175">
        <f t="shared" si="37"/>
        <v>48840</v>
      </c>
      <c r="P108" s="112">
        <f t="shared" si="38"/>
        <v>84360</v>
      </c>
      <c r="Q108" s="104">
        <f t="shared" si="39"/>
        <v>0</v>
      </c>
      <c r="R108" s="104">
        <f t="shared" si="43"/>
        <v>48840</v>
      </c>
      <c r="S108" s="104">
        <f t="shared" si="40"/>
        <v>13320</v>
      </c>
      <c r="T108" s="104">
        <f t="shared" si="41"/>
        <v>22200</v>
      </c>
      <c r="U108" s="10">
        <f t="shared" si="42"/>
        <v>84360</v>
      </c>
      <c r="V108" s="10"/>
    </row>
    <row r="109" spans="1:22" ht="10.5">
      <c r="A109" s="6" t="s">
        <v>36</v>
      </c>
      <c r="B109" s="7" t="s">
        <v>37</v>
      </c>
      <c r="C109" s="21" t="s">
        <v>221</v>
      </c>
      <c r="D109" s="125" t="s">
        <v>20</v>
      </c>
      <c r="E109" s="125">
        <v>1</v>
      </c>
      <c r="F109" s="9">
        <v>10</v>
      </c>
      <c r="G109" s="21"/>
      <c r="H109" s="21"/>
      <c r="I109" s="11"/>
      <c r="J109" s="157">
        <f t="shared" si="36"/>
        <v>10</v>
      </c>
      <c r="K109" s="10">
        <v>4200</v>
      </c>
      <c r="L109" s="10">
        <v>4200</v>
      </c>
      <c r="M109" s="10">
        <v>4200</v>
      </c>
      <c r="N109" s="10">
        <v>4200</v>
      </c>
      <c r="O109" s="175">
        <f t="shared" si="37"/>
        <v>42000</v>
      </c>
      <c r="P109" s="112">
        <f t="shared" si="38"/>
        <v>42000</v>
      </c>
      <c r="Q109" s="104">
        <f t="shared" si="39"/>
        <v>42000</v>
      </c>
      <c r="R109" s="104">
        <f t="shared" si="43"/>
        <v>0</v>
      </c>
      <c r="S109" s="104">
        <f t="shared" si="40"/>
        <v>0</v>
      </c>
      <c r="T109" s="104">
        <f t="shared" si="41"/>
        <v>0</v>
      </c>
      <c r="U109" s="10">
        <f t="shared" si="42"/>
        <v>42000</v>
      </c>
      <c r="V109" s="9" t="s">
        <v>443</v>
      </c>
    </row>
    <row r="110" spans="1:22" ht="10.5">
      <c r="A110" s="6" t="s">
        <v>36</v>
      </c>
      <c r="B110" s="7" t="s">
        <v>37</v>
      </c>
      <c r="C110" s="7" t="s">
        <v>200</v>
      </c>
      <c r="D110" s="8" t="s">
        <v>20</v>
      </c>
      <c r="E110" s="8">
        <v>1</v>
      </c>
      <c r="F110" s="9">
        <v>10</v>
      </c>
      <c r="G110" s="11"/>
      <c r="H110" s="9"/>
      <c r="I110" s="11"/>
      <c r="J110" s="157">
        <f t="shared" si="36"/>
        <v>10</v>
      </c>
      <c r="K110" s="10">
        <v>4360</v>
      </c>
      <c r="L110" s="10">
        <v>4360</v>
      </c>
      <c r="M110" s="10">
        <v>4360</v>
      </c>
      <c r="N110" s="10">
        <v>4360</v>
      </c>
      <c r="O110" s="175">
        <f t="shared" si="37"/>
        <v>43600</v>
      </c>
      <c r="P110" s="112">
        <f t="shared" si="38"/>
        <v>43600</v>
      </c>
      <c r="Q110" s="104">
        <f t="shared" si="39"/>
        <v>43600</v>
      </c>
      <c r="R110" s="104">
        <f t="shared" si="43"/>
        <v>0</v>
      </c>
      <c r="S110" s="104">
        <f t="shared" si="40"/>
        <v>0</v>
      </c>
      <c r="T110" s="104">
        <f t="shared" si="41"/>
        <v>0</v>
      </c>
      <c r="U110" s="10">
        <f t="shared" si="42"/>
        <v>43600</v>
      </c>
      <c r="V110" s="9" t="s">
        <v>443</v>
      </c>
    </row>
    <row r="111" spans="1:36" s="25" customFormat="1" ht="10.5">
      <c r="A111" s="6" t="s">
        <v>36</v>
      </c>
      <c r="B111" s="7" t="s">
        <v>37</v>
      </c>
      <c r="C111" s="7" t="s">
        <v>204</v>
      </c>
      <c r="D111" s="8" t="s">
        <v>20</v>
      </c>
      <c r="E111" s="8">
        <v>1</v>
      </c>
      <c r="F111" s="9">
        <v>4</v>
      </c>
      <c r="G111" s="11">
        <v>4</v>
      </c>
      <c r="H111" s="21"/>
      <c r="I111" s="11"/>
      <c r="J111" s="157">
        <f t="shared" si="36"/>
        <v>8</v>
      </c>
      <c r="K111" s="10">
        <v>4360</v>
      </c>
      <c r="L111" s="10">
        <v>4360</v>
      </c>
      <c r="M111" s="10">
        <v>4360</v>
      </c>
      <c r="N111" s="10">
        <v>4360</v>
      </c>
      <c r="O111" s="175">
        <f t="shared" si="37"/>
        <v>34880</v>
      </c>
      <c r="P111" s="112">
        <f t="shared" si="38"/>
        <v>34880</v>
      </c>
      <c r="Q111" s="104">
        <f t="shared" si="39"/>
        <v>17440</v>
      </c>
      <c r="R111" s="104">
        <f t="shared" si="43"/>
        <v>17440</v>
      </c>
      <c r="S111" s="104">
        <f t="shared" si="40"/>
        <v>0</v>
      </c>
      <c r="T111" s="104">
        <f t="shared" si="41"/>
        <v>0</v>
      </c>
      <c r="U111" s="10">
        <f t="shared" si="42"/>
        <v>34880</v>
      </c>
      <c r="V111" s="9" t="s">
        <v>443</v>
      </c>
      <c r="W111" s="46"/>
      <c r="X111" s="46"/>
      <c r="Y111" s="46"/>
      <c r="Z111" s="46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22" ht="10.5">
      <c r="A112" s="6" t="s">
        <v>36</v>
      </c>
      <c r="B112" s="7" t="s">
        <v>37</v>
      </c>
      <c r="C112" s="21" t="s">
        <v>220</v>
      </c>
      <c r="D112" s="125" t="s">
        <v>20</v>
      </c>
      <c r="E112" s="125">
        <v>1</v>
      </c>
      <c r="F112" s="21">
        <v>7</v>
      </c>
      <c r="G112" s="21"/>
      <c r="H112" s="21"/>
      <c r="I112" s="11"/>
      <c r="J112" s="157">
        <f t="shared" si="36"/>
        <v>7</v>
      </c>
      <c r="K112" s="10">
        <v>4200</v>
      </c>
      <c r="L112" s="10">
        <v>4200</v>
      </c>
      <c r="M112" s="10">
        <v>4200</v>
      </c>
      <c r="N112" s="10">
        <v>4200</v>
      </c>
      <c r="O112" s="175">
        <f t="shared" si="37"/>
        <v>29400</v>
      </c>
      <c r="P112" s="112">
        <f t="shared" si="38"/>
        <v>29400</v>
      </c>
      <c r="Q112" s="104">
        <f t="shared" si="39"/>
        <v>29400</v>
      </c>
      <c r="R112" s="104">
        <f t="shared" si="43"/>
        <v>0</v>
      </c>
      <c r="S112" s="104">
        <f t="shared" si="40"/>
        <v>0</v>
      </c>
      <c r="T112" s="104">
        <f t="shared" si="41"/>
        <v>0</v>
      </c>
      <c r="U112" s="10">
        <f t="shared" si="42"/>
        <v>29400</v>
      </c>
      <c r="V112" s="9" t="s">
        <v>443</v>
      </c>
    </row>
    <row r="113" spans="1:22" ht="10.5">
      <c r="A113" s="6" t="s">
        <v>36</v>
      </c>
      <c r="B113" s="7" t="s">
        <v>37</v>
      </c>
      <c r="C113" s="21" t="s">
        <v>302</v>
      </c>
      <c r="D113" s="125" t="s">
        <v>20</v>
      </c>
      <c r="E113" s="125">
        <v>1</v>
      </c>
      <c r="F113" s="21">
        <v>7</v>
      </c>
      <c r="G113" s="21"/>
      <c r="H113" s="21"/>
      <c r="I113" s="11"/>
      <c r="J113" s="157">
        <f t="shared" si="36"/>
        <v>7</v>
      </c>
      <c r="K113" s="10">
        <v>4200</v>
      </c>
      <c r="L113" s="10">
        <v>4200</v>
      </c>
      <c r="M113" s="10">
        <v>4200</v>
      </c>
      <c r="N113" s="10">
        <v>4200</v>
      </c>
      <c r="O113" s="175">
        <f t="shared" si="37"/>
        <v>29400</v>
      </c>
      <c r="P113" s="112">
        <f t="shared" si="38"/>
        <v>29400</v>
      </c>
      <c r="Q113" s="104">
        <f t="shared" si="39"/>
        <v>29400</v>
      </c>
      <c r="R113" s="104">
        <f t="shared" si="43"/>
        <v>0</v>
      </c>
      <c r="S113" s="104">
        <f t="shared" si="40"/>
        <v>0</v>
      </c>
      <c r="T113" s="104">
        <f t="shared" si="41"/>
        <v>0</v>
      </c>
      <c r="U113" s="10">
        <f t="shared" si="42"/>
        <v>29400</v>
      </c>
      <c r="V113" s="9" t="s">
        <v>443</v>
      </c>
    </row>
    <row r="114" spans="1:22" ht="10.5">
      <c r="A114" s="6" t="s">
        <v>36</v>
      </c>
      <c r="B114" s="7" t="s">
        <v>37</v>
      </c>
      <c r="C114" s="21" t="s">
        <v>222</v>
      </c>
      <c r="D114" s="125" t="s">
        <v>22</v>
      </c>
      <c r="E114" s="125">
        <v>2</v>
      </c>
      <c r="F114" s="9">
        <v>7</v>
      </c>
      <c r="G114" s="21"/>
      <c r="H114" s="21"/>
      <c r="I114" s="11"/>
      <c r="J114" s="157">
        <f t="shared" si="36"/>
        <v>7</v>
      </c>
      <c r="K114" s="10">
        <v>4200</v>
      </c>
      <c r="L114" s="10">
        <v>4200</v>
      </c>
      <c r="M114" s="10">
        <v>4200</v>
      </c>
      <c r="N114" s="10">
        <v>4200</v>
      </c>
      <c r="O114" s="175">
        <f t="shared" si="37"/>
        <v>29400</v>
      </c>
      <c r="P114" s="112">
        <f t="shared" si="38"/>
        <v>29400</v>
      </c>
      <c r="Q114" s="104">
        <f t="shared" si="39"/>
        <v>29400</v>
      </c>
      <c r="R114" s="104">
        <f t="shared" si="43"/>
        <v>0</v>
      </c>
      <c r="S114" s="104">
        <f t="shared" si="40"/>
        <v>0</v>
      </c>
      <c r="T114" s="104">
        <f t="shared" si="41"/>
        <v>0</v>
      </c>
      <c r="U114" s="10">
        <f t="shared" si="42"/>
        <v>29400</v>
      </c>
      <c r="V114" s="10"/>
    </row>
    <row r="115" spans="1:22" ht="10.5">
      <c r="A115" s="6" t="s">
        <v>36</v>
      </c>
      <c r="B115" s="7" t="s">
        <v>37</v>
      </c>
      <c r="C115" s="21" t="s">
        <v>223</v>
      </c>
      <c r="D115" s="125" t="s">
        <v>22</v>
      </c>
      <c r="E115" s="125">
        <v>2</v>
      </c>
      <c r="F115" s="9">
        <v>5</v>
      </c>
      <c r="G115" s="21"/>
      <c r="H115" s="21"/>
      <c r="I115" s="11"/>
      <c r="J115" s="157">
        <f t="shared" si="36"/>
        <v>5</v>
      </c>
      <c r="K115" s="10">
        <v>4200</v>
      </c>
      <c r="L115" s="10">
        <v>4200</v>
      </c>
      <c r="M115" s="10">
        <v>4200</v>
      </c>
      <c r="N115" s="10">
        <v>4200</v>
      </c>
      <c r="O115" s="175">
        <f t="shared" si="37"/>
        <v>21000</v>
      </c>
      <c r="P115" s="112">
        <f t="shared" si="38"/>
        <v>21000</v>
      </c>
      <c r="Q115" s="104">
        <f t="shared" si="39"/>
        <v>21000</v>
      </c>
      <c r="R115" s="104">
        <f t="shared" si="43"/>
        <v>0</v>
      </c>
      <c r="S115" s="104">
        <f t="shared" si="40"/>
        <v>0</v>
      </c>
      <c r="T115" s="104">
        <f t="shared" si="41"/>
        <v>0</v>
      </c>
      <c r="U115" s="10">
        <f t="shared" si="42"/>
        <v>21000</v>
      </c>
      <c r="V115" s="10"/>
    </row>
    <row r="116" spans="1:22" ht="10.5">
      <c r="A116" s="6" t="s">
        <v>36</v>
      </c>
      <c r="B116" s="7" t="s">
        <v>37</v>
      </c>
      <c r="C116" s="21" t="s">
        <v>225</v>
      </c>
      <c r="D116" s="125" t="s">
        <v>119</v>
      </c>
      <c r="E116" s="125">
        <v>2</v>
      </c>
      <c r="F116" s="9">
        <v>4</v>
      </c>
      <c r="G116" s="21"/>
      <c r="H116" s="21"/>
      <c r="I116" s="11"/>
      <c r="J116" s="157">
        <f t="shared" si="36"/>
        <v>4</v>
      </c>
      <c r="K116" s="10">
        <v>4200</v>
      </c>
      <c r="L116" s="10">
        <v>4200</v>
      </c>
      <c r="M116" s="10">
        <v>4200</v>
      </c>
      <c r="N116" s="10">
        <v>4200</v>
      </c>
      <c r="O116" s="175">
        <f t="shared" si="37"/>
        <v>16800</v>
      </c>
      <c r="P116" s="112">
        <f t="shared" si="38"/>
        <v>16800</v>
      </c>
      <c r="Q116" s="104">
        <f t="shared" si="39"/>
        <v>16800</v>
      </c>
      <c r="R116" s="104">
        <f t="shared" si="43"/>
        <v>0</v>
      </c>
      <c r="S116" s="104">
        <f t="shared" si="40"/>
        <v>0</v>
      </c>
      <c r="T116" s="104">
        <f t="shared" si="41"/>
        <v>0</v>
      </c>
      <c r="U116" s="10">
        <f t="shared" si="42"/>
        <v>16800</v>
      </c>
      <c r="V116" s="10"/>
    </row>
    <row r="117" spans="1:22" ht="10.5">
      <c r="A117" s="6" t="s">
        <v>36</v>
      </c>
      <c r="B117" s="7" t="s">
        <v>37</v>
      </c>
      <c r="C117" s="21" t="s">
        <v>224</v>
      </c>
      <c r="D117" s="125" t="s">
        <v>22</v>
      </c>
      <c r="E117" s="125">
        <v>2</v>
      </c>
      <c r="F117" s="9">
        <v>3</v>
      </c>
      <c r="G117" s="21"/>
      <c r="H117" s="21"/>
      <c r="I117" s="11"/>
      <c r="J117" s="157">
        <f t="shared" si="36"/>
        <v>3</v>
      </c>
      <c r="K117" s="10">
        <v>4200</v>
      </c>
      <c r="L117" s="10">
        <v>4200</v>
      </c>
      <c r="M117" s="10">
        <v>4200</v>
      </c>
      <c r="N117" s="10">
        <v>4200</v>
      </c>
      <c r="O117" s="175">
        <f t="shared" si="37"/>
        <v>12600</v>
      </c>
      <c r="P117" s="112">
        <f t="shared" si="38"/>
        <v>12600</v>
      </c>
      <c r="Q117" s="104">
        <f t="shared" si="39"/>
        <v>12600</v>
      </c>
      <c r="R117" s="104">
        <f t="shared" si="43"/>
        <v>0</v>
      </c>
      <c r="S117" s="104">
        <f t="shared" si="40"/>
        <v>0</v>
      </c>
      <c r="T117" s="104">
        <f t="shared" si="41"/>
        <v>0</v>
      </c>
      <c r="U117" s="10">
        <f t="shared" si="42"/>
        <v>12600</v>
      </c>
      <c r="V117" s="10"/>
    </row>
    <row r="118" spans="1:36" ht="11.25" thickBot="1">
      <c r="A118" s="6" t="s">
        <v>36</v>
      </c>
      <c r="B118" s="7" t="s">
        <v>37</v>
      </c>
      <c r="C118" s="7" t="s">
        <v>205</v>
      </c>
      <c r="D118" s="8" t="s">
        <v>22</v>
      </c>
      <c r="E118" s="8">
        <v>2</v>
      </c>
      <c r="F118" s="9">
        <v>1</v>
      </c>
      <c r="G118" s="11"/>
      <c r="H118" s="11"/>
      <c r="I118" s="9"/>
      <c r="J118" s="157">
        <f t="shared" si="36"/>
        <v>1</v>
      </c>
      <c r="K118" s="10">
        <v>4816</v>
      </c>
      <c r="L118" s="10">
        <v>4816</v>
      </c>
      <c r="M118" s="10">
        <v>4816</v>
      </c>
      <c r="N118" s="10">
        <v>4816</v>
      </c>
      <c r="O118" s="175">
        <f t="shared" si="37"/>
        <v>4816</v>
      </c>
      <c r="P118" s="112">
        <f t="shared" si="38"/>
        <v>4816</v>
      </c>
      <c r="Q118" s="104">
        <f t="shared" si="39"/>
        <v>4568</v>
      </c>
      <c r="R118" s="104">
        <f t="shared" si="43"/>
        <v>0</v>
      </c>
      <c r="S118" s="104">
        <f t="shared" si="40"/>
        <v>0</v>
      </c>
      <c r="T118" s="104">
        <f t="shared" si="41"/>
        <v>0</v>
      </c>
      <c r="U118" s="10">
        <f t="shared" si="42"/>
        <v>4568</v>
      </c>
      <c r="V118" s="10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</row>
    <row r="119" spans="1:22" ht="10.5">
      <c r="A119" s="12" t="s">
        <v>36</v>
      </c>
      <c r="B119" s="13"/>
      <c r="C119" s="13" t="s">
        <v>38</v>
      </c>
      <c r="D119" s="14"/>
      <c r="E119" s="14"/>
      <c r="F119" s="78">
        <f>SUM(F97:F118)</f>
        <v>814</v>
      </c>
      <c r="G119" s="78">
        <f>SUM(G97:G118)</f>
        <v>1131</v>
      </c>
      <c r="H119" s="78">
        <f>SUM(H97:H118)</f>
        <v>901</v>
      </c>
      <c r="I119" s="15">
        <f>SUM(I97:I118)</f>
        <v>1015</v>
      </c>
      <c r="J119" s="145">
        <f>SUM(J97:J118)</f>
        <v>3861</v>
      </c>
      <c r="K119" s="80"/>
      <c r="L119" s="80"/>
      <c r="M119" s="80"/>
      <c r="N119" s="80"/>
      <c r="O119" s="170">
        <f aca="true" t="shared" si="44" ref="O119:U119">SUM(O97:O118)</f>
        <v>8609888</v>
      </c>
      <c r="P119" s="194">
        <f t="shared" si="44"/>
        <v>17172008</v>
      </c>
      <c r="Q119" s="194">
        <f t="shared" si="44"/>
        <v>3552056</v>
      </c>
      <c r="R119" s="194">
        <f t="shared" si="44"/>
        <v>2847480</v>
      </c>
      <c r="S119" s="194">
        <f t="shared" si="44"/>
        <v>4027004</v>
      </c>
      <c r="T119" s="194">
        <f t="shared" si="44"/>
        <v>4535116</v>
      </c>
      <c r="U119" s="16">
        <f t="shared" si="44"/>
        <v>14961656</v>
      </c>
      <c r="V119" s="7"/>
    </row>
    <row r="120" spans="1:22" ht="10.5">
      <c r="A120" s="22" t="s">
        <v>36</v>
      </c>
      <c r="B120" s="23"/>
      <c r="C120" s="23" t="s">
        <v>23</v>
      </c>
      <c r="D120" s="24"/>
      <c r="E120" s="24"/>
      <c r="F120" s="42">
        <f>F119/F356</f>
        <v>0.050881360170021254</v>
      </c>
      <c r="G120" s="42">
        <f>G119/G356</f>
        <v>0.057355849688118056</v>
      </c>
      <c r="H120" s="42">
        <f>H119/H356</f>
        <v>0.06080032390849585</v>
      </c>
      <c r="I120" s="42">
        <f>I119/I356</f>
        <v>0.05909408476944574</v>
      </c>
      <c r="J120" s="128">
        <f>J119/J356</f>
        <v>0.057020912098298675</v>
      </c>
      <c r="K120" s="19"/>
      <c r="L120" s="19"/>
      <c r="M120" s="19"/>
      <c r="N120" s="19"/>
      <c r="O120" s="204">
        <f>O119/O356</f>
        <v>0.05136610761146424</v>
      </c>
      <c r="P120" s="193">
        <f>P119/P356</f>
        <v>0.052841956083797534</v>
      </c>
      <c r="Q120" s="193"/>
      <c r="R120" s="193"/>
      <c r="S120" s="193"/>
      <c r="T120" s="193"/>
      <c r="V120" s="7"/>
    </row>
    <row r="121" spans="1:22" ht="10.5">
      <c r="A121" s="6" t="s">
        <v>36</v>
      </c>
      <c r="C121" s="7" t="s">
        <v>24</v>
      </c>
      <c r="G121" s="9">
        <f>F119+G119</f>
        <v>1945</v>
      </c>
      <c r="H121" s="9">
        <f>F119+G119+H119</f>
        <v>2846</v>
      </c>
      <c r="I121" s="9">
        <f>F119+G119+H119+I119</f>
        <v>3861</v>
      </c>
      <c r="J121" s="157"/>
      <c r="K121" s="19"/>
      <c r="L121" s="19"/>
      <c r="M121" s="19"/>
      <c r="N121" s="19"/>
      <c r="O121" s="179"/>
      <c r="V121" s="7"/>
    </row>
    <row r="122" spans="11:22" ht="10.5">
      <c r="K122" s="19"/>
      <c r="L122" s="19"/>
      <c r="M122" s="19"/>
      <c r="N122" s="19"/>
      <c r="O122" s="179"/>
      <c r="V122" s="7"/>
    </row>
    <row r="123" spans="1:22" ht="10.5">
      <c r="A123" s="6" t="s">
        <v>124</v>
      </c>
      <c r="B123" s="7" t="s">
        <v>125</v>
      </c>
      <c r="C123" s="7" t="s">
        <v>234</v>
      </c>
      <c r="D123" s="8" t="s">
        <v>20</v>
      </c>
      <c r="E123" s="8">
        <v>1</v>
      </c>
      <c r="F123" s="9">
        <v>18</v>
      </c>
      <c r="J123" s="38">
        <f aca="true" t="shared" si="45" ref="J123:J129">F123+G123+H123+I123</f>
        <v>18</v>
      </c>
      <c r="K123" s="10">
        <v>5017</v>
      </c>
      <c r="O123" s="175">
        <f aca="true" t="shared" si="46" ref="O123:O129">$F123*$K123+$G123*$L123</f>
        <v>90306</v>
      </c>
      <c r="P123" s="112">
        <f aca="true" t="shared" si="47" ref="P123:P129">O123+(H123+I123)*L123</f>
        <v>90306</v>
      </c>
      <c r="Q123" s="104">
        <f aca="true" t="shared" si="48" ref="Q123:Q129">IF(K123&gt;prisgrense,F123*prisgrense,F123*K123)</f>
        <v>82224</v>
      </c>
      <c r="U123" s="10">
        <f aca="true" t="shared" si="49" ref="U123:U129">SUM(Q123:T123)</f>
        <v>82224</v>
      </c>
      <c r="V123" s="7"/>
    </row>
    <row r="124" spans="1:22" ht="10.5">
      <c r="A124" s="6" t="s">
        <v>124</v>
      </c>
      <c r="B124" s="7" t="s">
        <v>125</v>
      </c>
      <c r="C124" s="7" t="s">
        <v>191</v>
      </c>
      <c r="D124" s="8" t="s">
        <v>21</v>
      </c>
      <c r="E124" s="8">
        <v>2</v>
      </c>
      <c r="F124" s="9">
        <v>15</v>
      </c>
      <c r="J124" s="38">
        <f t="shared" si="45"/>
        <v>15</v>
      </c>
      <c r="K124" s="10">
        <v>4354.54</v>
      </c>
      <c r="O124" s="175">
        <f t="shared" si="46"/>
        <v>65318.1</v>
      </c>
      <c r="P124" s="112">
        <f t="shared" si="47"/>
        <v>65318.1</v>
      </c>
      <c r="Q124" s="104">
        <f t="shared" si="48"/>
        <v>65318.1</v>
      </c>
      <c r="U124" s="10">
        <f t="shared" si="49"/>
        <v>65318.1</v>
      </c>
      <c r="V124" s="7"/>
    </row>
    <row r="125" spans="1:22" ht="10.5">
      <c r="A125" s="6" t="s">
        <v>124</v>
      </c>
      <c r="B125" s="7" t="s">
        <v>125</v>
      </c>
      <c r="C125" s="7" t="s">
        <v>208</v>
      </c>
      <c r="D125" s="8" t="s">
        <v>20</v>
      </c>
      <c r="E125" s="8">
        <v>1</v>
      </c>
      <c r="F125" s="9">
        <v>6</v>
      </c>
      <c r="J125" s="38">
        <f t="shared" si="45"/>
        <v>6</v>
      </c>
      <c r="K125" s="10">
        <v>3960</v>
      </c>
      <c r="O125" s="175">
        <f t="shared" si="46"/>
        <v>23760</v>
      </c>
      <c r="P125" s="112">
        <f t="shared" si="47"/>
        <v>23760</v>
      </c>
      <c r="Q125" s="104">
        <f t="shared" si="48"/>
        <v>23760</v>
      </c>
      <c r="U125" s="10">
        <f t="shared" si="49"/>
        <v>23760</v>
      </c>
      <c r="V125" s="7"/>
    </row>
    <row r="126" spans="1:22" ht="10.5">
      <c r="A126" s="6" t="s">
        <v>124</v>
      </c>
      <c r="B126" s="7" t="s">
        <v>125</v>
      </c>
      <c r="C126" s="7" t="s">
        <v>171</v>
      </c>
      <c r="D126" s="8" t="s">
        <v>21</v>
      </c>
      <c r="E126" s="8">
        <v>3</v>
      </c>
      <c r="F126" s="9">
        <v>5</v>
      </c>
      <c r="J126" s="38">
        <f t="shared" si="45"/>
        <v>5</v>
      </c>
      <c r="K126" s="10">
        <v>4417</v>
      </c>
      <c r="O126" s="175">
        <f t="shared" si="46"/>
        <v>22085</v>
      </c>
      <c r="P126" s="112">
        <f t="shared" si="47"/>
        <v>22085</v>
      </c>
      <c r="Q126" s="104">
        <f t="shared" si="48"/>
        <v>22085</v>
      </c>
      <c r="U126" s="10">
        <f t="shared" si="49"/>
        <v>22085</v>
      </c>
      <c r="V126" s="7"/>
    </row>
    <row r="127" spans="1:22" ht="10.5">
      <c r="A127" s="6" t="s">
        <v>124</v>
      </c>
      <c r="B127" s="7" t="s">
        <v>125</v>
      </c>
      <c r="C127" s="7" t="s">
        <v>207</v>
      </c>
      <c r="D127" s="8" t="s">
        <v>20</v>
      </c>
      <c r="E127" s="8">
        <v>2</v>
      </c>
      <c r="F127" s="9">
        <v>5</v>
      </c>
      <c r="J127" s="38">
        <f t="shared" si="45"/>
        <v>5</v>
      </c>
      <c r="K127" s="10">
        <v>4354.54</v>
      </c>
      <c r="O127" s="175">
        <f t="shared" si="46"/>
        <v>21772.7</v>
      </c>
      <c r="P127" s="112">
        <f t="shared" si="47"/>
        <v>21772.7</v>
      </c>
      <c r="Q127" s="104">
        <f t="shared" si="48"/>
        <v>21772.7</v>
      </c>
      <c r="U127" s="10">
        <f t="shared" si="49"/>
        <v>21772.7</v>
      </c>
      <c r="V127" s="7"/>
    </row>
    <row r="128" spans="1:22" ht="10.5">
      <c r="A128" s="6" t="s">
        <v>124</v>
      </c>
      <c r="B128" s="7" t="s">
        <v>125</v>
      </c>
      <c r="C128" s="7" t="s">
        <v>172</v>
      </c>
      <c r="D128" s="8" t="s">
        <v>20</v>
      </c>
      <c r="E128" s="8">
        <v>3</v>
      </c>
      <c r="F128" s="9">
        <v>5</v>
      </c>
      <c r="J128" s="38">
        <f t="shared" si="45"/>
        <v>5</v>
      </c>
      <c r="K128" s="10">
        <v>4355</v>
      </c>
      <c r="O128" s="175">
        <f t="shared" si="46"/>
        <v>21775</v>
      </c>
      <c r="P128" s="112">
        <f t="shared" si="47"/>
        <v>21775</v>
      </c>
      <c r="Q128" s="104">
        <f t="shared" si="48"/>
        <v>21775</v>
      </c>
      <c r="U128" s="10">
        <f t="shared" si="49"/>
        <v>21775</v>
      </c>
      <c r="V128" s="7"/>
    </row>
    <row r="129" spans="1:22" ht="11.25" thickBot="1">
      <c r="A129" s="6" t="s">
        <v>124</v>
      </c>
      <c r="B129" s="7" t="s">
        <v>125</v>
      </c>
      <c r="C129" s="7" t="s">
        <v>209</v>
      </c>
      <c r="D129" s="8" t="s">
        <v>20</v>
      </c>
      <c r="E129" s="8">
        <v>1</v>
      </c>
      <c r="F129" s="9">
        <v>2</v>
      </c>
      <c r="J129" s="38">
        <f t="shared" si="45"/>
        <v>2</v>
      </c>
      <c r="K129" s="10">
        <v>4354.54</v>
      </c>
      <c r="O129" s="175">
        <f t="shared" si="46"/>
        <v>8709.08</v>
      </c>
      <c r="P129" s="112">
        <f t="shared" si="47"/>
        <v>8709.08</v>
      </c>
      <c r="Q129" s="104">
        <f t="shared" si="48"/>
        <v>8709.08</v>
      </c>
      <c r="U129" s="10">
        <f t="shared" si="49"/>
        <v>8709.08</v>
      </c>
      <c r="V129" s="7"/>
    </row>
    <row r="130" spans="1:26" s="15" customFormat="1" ht="10.5">
      <c r="A130" s="13" t="s">
        <v>124</v>
      </c>
      <c r="B130" s="13"/>
      <c r="C130" s="13" t="s">
        <v>466</v>
      </c>
      <c r="D130" s="14"/>
      <c r="E130" s="14"/>
      <c r="F130" s="30">
        <f>SUM(F123:F129)</f>
        <v>56</v>
      </c>
      <c r="G130" s="30">
        <f>SUM(G123:G129)</f>
        <v>0</v>
      </c>
      <c r="H130" s="30">
        <f>SUM(H123:H129)</f>
        <v>0</v>
      </c>
      <c r="I130" s="30">
        <f>SUM(I123:I129)</f>
        <v>0</v>
      </c>
      <c r="J130" s="39">
        <f>SUM(J123:J129)</f>
        <v>56</v>
      </c>
      <c r="K130" s="80"/>
      <c r="L130" s="80"/>
      <c r="M130" s="80"/>
      <c r="N130" s="80"/>
      <c r="O130" s="170">
        <f>SUM(O123:O129)</f>
        <v>253725.88</v>
      </c>
      <c r="P130" s="188">
        <f>SUM(P123:P129)</f>
        <v>253725.88</v>
      </c>
      <c r="Q130" s="188">
        <f>SUM(Q123:Q129)</f>
        <v>245643.88</v>
      </c>
      <c r="R130" s="188"/>
      <c r="S130" s="188"/>
      <c r="T130" s="188"/>
      <c r="U130" s="118">
        <f>SUM(U123:U129)</f>
        <v>245643.88</v>
      </c>
      <c r="V130" s="13"/>
      <c r="W130" s="124"/>
      <c r="X130" s="124"/>
      <c r="Y130" s="124"/>
      <c r="Z130" s="46"/>
    </row>
    <row r="131" spans="1:22" ht="10.5">
      <c r="A131" s="6" t="s">
        <v>124</v>
      </c>
      <c r="C131" s="23" t="s">
        <v>23</v>
      </c>
      <c r="F131" s="42">
        <f>F130/F356</f>
        <v>0.003500437554694337</v>
      </c>
      <c r="G131" s="44">
        <f>G130/G356</f>
        <v>0</v>
      </c>
      <c r="H131" s="44">
        <f>H130/H356</f>
        <v>0</v>
      </c>
      <c r="I131" s="44">
        <f>I130/I356</f>
        <v>0</v>
      </c>
      <c r="J131" s="43">
        <f>J130/J356</f>
        <v>0.0008270321361058601</v>
      </c>
      <c r="K131" s="19"/>
      <c r="L131" s="19"/>
      <c r="M131" s="19"/>
      <c r="N131" s="19"/>
      <c r="O131" s="204">
        <f>O130/O356</f>
        <v>0.0015137143312309595</v>
      </c>
      <c r="P131" s="193">
        <f>P130/P356</f>
        <v>0.0007807690171285084</v>
      </c>
      <c r="Q131" s="193"/>
      <c r="R131" s="193"/>
      <c r="S131" s="193"/>
      <c r="T131" s="193"/>
      <c r="V131" s="7"/>
    </row>
    <row r="132" spans="1:22" ht="10.5">
      <c r="A132" s="6" t="s">
        <v>124</v>
      </c>
      <c r="C132" s="7" t="s">
        <v>24</v>
      </c>
      <c r="G132" s="26">
        <f>F130+G130</f>
        <v>56</v>
      </c>
      <c r="H132" s="26">
        <f>F130+G130+H130</f>
        <v>56</v>
      </c>
      <c r="I132" s="26">
        <f>F130+G130+H130+I130</f>
        <v>56</v>
      </c>
      <c r="K132" s="19"/>
      <c r="L132" s="19"/>
      <c r="M132" s="19"/>
      <c r="N132" s="19"/>
      <c r="O132" s="179"/>
      <c r="V132" s="7"/>
    </row>
    <row r="133" spans="3:22" ht="10.5">
      <c r="C133" s="209" t="s">
        <v>334</v>
      </c>
      <c r="K133" s="19"/>
      <c r="L133" s="19"/>
      <c r="M133" s="19"/>
      <c r="N133" s="19"/>
      <c r="V133" s="7"/>
    </row>
    <row r="134" spans="1:22" ht="10.5">
      <c r="A134" s="6" t="s">
        <v>78</v>
      </c>
      <c r="B134" s="7" t="s">
        <v>39</v>
      </c>
      <c r="C134" s="7" t="s">
        <v>331</v>
      </c>
      <c r="D134" s="8" t="s">
        <v>20</v>
      </c>
      <c r="E134" s="27">
        <v>1</v>
      </c>
      <c r="F134" s="9">
        <v>5</v>
      </c>
      <c r="G134" s="26">
        <v>968</v>
      </c>
      <c r="H134" s="26">
        <v>595</v>
      </c>
      <c r="I134" s="26">
        <v>788</v>
      </c>
      <c r="J134" s="38">
        <f aca="true" t="shared" si="50" ref="J134:J175">F134+G134+H134+I134</f>
        <v>2356</v>
      </c>
      <c r="K134" s="228">
        <v>5168</v>
      </c>
      <c r="L134" s="228">
        <v>5168</v>
      </c>
      <c r="M134" s="10">
        <v>5168</v>
      </c>
      <c r="N134" s="10">
        <v>5168</v>
      </c>
      <c r="O134" s="175">
        <f aca="true" t="shared" si="51" ref="O134:O175">$F134*$K134+$G134*$L134</f>
        <v>5028464</v>
      </c>
      <c r="P134" s="112">
        <f aca="true" t="shared" si="52" ref="P134:P175">O134+(H134+I134)*L134</f>
        <v>12175808</v>
      </c>
      <c r="Q134" s="104">
        <f aca="true" t="shared" si="53" ref="Q134:Q175">IF(K134&gt;prisgrense,F134*prisgrense,F134*K134)</f>
        <v>22840</v>
      </c>
      <c r="R134" s="104">
        <f aca="true" t="shared" si="54" ref="R134:R175">IF(L134&gt;prisgrense,G134*prisgrense,G134*L134)</f>
        <v>4421824</v>
      </c>
      <c r="S134" s="104">
        <f aca="true" t="shared" si="55" ref="S134:S175">IF(M134&gt;prisgrense,H134*prisgrense,H134*M134)</f>
        <v>2717960</v>
      </c>
      <c r="T134" s="104">
        <f>IF(N134&gt;prisgrense,I135*prisgrense,I135*N134)</f>
        <v>2763640</v>
      </c>
      <c r="U134" s="10">
        <f aca="true" t="shared" si="56" ref="U134:U175">SUM(Q134:T134)</f>
        <v>9926264</v>
      </c>
      <c r="V134" s="7"/>
    </row>
    <row r="135" spans="1:22" ht="10.5">
      <c r="A135" s="6" t="s">
        <v>78</v>
      </c>
      <c r="B135" s="7" t="s">
        <v>39</v>
      </c>
      <c r="C135" s="7" t="s">
        <v>327</v>
      </c>
      <c r="D135" s="8" t="s">
        <v>20</v>
      </c>
      <c r="E135" s="27">
        <v>1</v>
      </c>
      <c r="F135" s="9">
        <v>3</v>
      </c>
      <c r="G135" s="26">
        <v>532</v>
      </c>
      <c r="H135" s="26">
        <v>410</v>
      </c>
      <c r="I135" s="26">
        <v>605</v>
      </c>
      <c r="J135" s="38">
        <f t="shared" si="50"/>
        <v>1550</v>
      </c>
      <c r="K135" s="228">
        <v>4492</v>
      </c>
      <c r="L135" s="228">
        <v>4492</v>
      </c>
      <c r="M135" s="10">
        <v>4492</v>
      </c>
      <c r="N135" s="10">
        <v>4492</v>
      </c>
      <c r="O135" s="175">
        <f t="shared" si="51"/>
        <v>2403220</v>
      </c>
      <c r="P135" s="112">
        <f t="shared" si="52"/>
        <v>6962600</v>
      </c>
      <c r="Q135" s="104">
        <f t="shared" si="53"/>
        <v>13476</v>
      </c>
      <c r="R135" s="104">
        <f t="shared" si="54"/>
        <v>2389744</v>
      </c>
      <c r="S135" s="104">
        <f t="shared" si="55"/>
        <v>1841720</v>
      </c>
      <c r="T135" s="104">
        <f>IF(N135&gt;prisgrense,I135*prisgrense,I135*N135)</f>
        <v>2717660</v>
      </c>
      <c r="U135" s="10">
        <f t="shared" si="56"/>
        <v>6962600</v>
      </c>
      <c r="V135" s="7"/>
    </row>
    <row r="136" spans="1:22" ht="10.5">
      <c r="A136" s="6" t="s">
        <v>78</v>
      </c>
      <c r="B136" s="7" t="s">
        <v>39</v>
      </c>
      <c r="C136" s="7" t="s">
        <v>351</v>
      </c>
      <c r="D136" s="8" t="s">
        <v>22</v>
      </c>
      <c r="E136" s="27">
        <v>1</v>
      </c>
      <c r="G136" s="26">
        <v>686</v>
      </c>
      <c r="H136" s="26">
        <v>343</v>
      </c>
      <c r="I136" s="26">
        <v>404</v>
      </c>
      <c r="J136" s="38">
        <f t="shared" si="50"/>
        <v>1433</v>
      </c>
      <c r="K136" s="228"/>
      <c r="L136" s="228">
        <v>5412</v>
      </c>
      <c r="M136" s="10">
        <v>5412</v>
      </c>
      <c r="N136" s="10">
        <v>5412</v>
      </c>
      <c r="O136" s="175">
        <f t="shared" si="51"/>
        <v>3712632</v>
      </c>
      <c r="P136" s="112">
        <f t="shared" si="52"/>
        <v>7755396</v>
      </c>
      <c r="Q136" s="104">
        <f t="shared" si="53"/>
        <v>0</v>
      </c>
      <c r="R136" s="104">
        <f t="shared" si="54"/>
        <v>3133648</v>
      </c>
      <c r="S136" s="104">
        <f t="shared" si="55"/>
        <v>1566824</v>
      </c>
      <c r="T136" s="104">
        <f>IF(N136&gt;prisgrense,I137*prisgrense,I137*N136)</f>
        <v>2087576</v>
      </c>
      <c r="U136" s="10">
        <f t="shared" si="56"/>
        <v>6788048</v>
      </c>
      <c r="V136" s="7" t="s">
        <v>341</v>
      </c>
    </row>
    <row r="137" spans="1:22" ht="10.5">
      <c r="A137" s="6" t="s">
        <v>78</v>
      </c>
      <c r="B137" s="7" t="s">
        <v>39</v>
      </c>
      <c r="C137" s="7" t="s">
        <v>347</v>
      </c>
      <c r="D137" s="8" t="s">
        <v>22</v>
      </c>
      <c r="E137" s="27">
        <v>2</v>
      </c>
      <c r="G137" s="26">
        <v>432</v>
      </c>
      <c r="H137" s="26">
        <v>326</v>
      </c>
      <c r="I137" s="26">
        <v>457</v>
      </c>
      <c r="J137" s="38">
        <f t="shared" si="50"/>
        <v>1215</v>
      </c>
      <c r="K137" s="228"/>
      <c r="L137" s="228">
        <v>4492</v>
      </c>
      <c r="M137" s="10">
        <v>4492</v>
      </c>
      <c r="N137" s="10">
        <v>4492</v>
      </c>
      <c r="O137" s="175">
        <f t="shared" si="51"/>
        <v>1940544</v>
      </c>
      <c r="P137" s="112">
        <f t="shared" si="52"/>
        <v>5457780</v>
      </c>
      <c r="Q137" s="104">
        <f t="shared" si="53"/>
        <v>0</v>
      </c>
      <c r="R137" s="104">
        <f t="shared" si="54"/>
        <v>1940544</v>
      </c>
      <c r="S137" s="104">
        <f t="shared" si="55"/>
        <v>1464392</v>
      </c>
      <c r="T137" s="104">
        <f>IF(N137&gt;prisgrense,I137*prisgrense,I137*N137)</f>
        <v>2052844</v>
      </c>
      <c r="U137" s="10">
        <f t="shared" si="56"/>
        <v>5457780</v>
      </c>
      <c r="V137" s="7" t="s">
        <v>341</v>
      </c>
    </row>
    <row r="138" spans="1:22" ht="10.5">
      <c r="A138" s="6" t="s">
        <v>78</v>
      </c>
      <c r="B138" s="7" t="s">
        <v>39</v>
      </c>
      <c r="C138" s="7" t="s">
        <v>330</v>
      </c>
      <c r="D138" s="8" t="s">
        <v>20</v>
      </c>
      <c r="E138" s="27">
        <v>1</v>
      </c>
      <c r="F138" s="9">
        <v>1</v>
      </c>
      <c r="G138" s="26">
        <v>408</v>
      </c>
      <c r="H138" s="26">
        <v>233</v>
      </c>
      <c r="I138" s="26">
        <v>238</v>
      </c>
      <c r="J138" s="38">
        <f t="shared" si="50"/>
        <v>880</v>
      </c>
      <c r="K138" s="228">
        <v>5168</v>
      </c>
      <c r="L138" s="228">
        <v>5168</v>
      </c>
      <c r="M138" s="10">
        <v>5168</v>
      </c>
      <c r="N138" s="10">
        <v>5168</v>
      </c>
      <c r="O138" s="175">
        <f t="shared" si="51"/>
        <v>2113712</v>
      </c>
      <c r="P138" s="112">
        <f t="shared" si="52"/>
        <v>4547840</v>
      </c>
      <c r="Q138" s="104">
        <f t="shared" si="53"/>
        <v>4568</v>
      </c>
      <c r="R138" s="104">
        <f t="shared" si="54"/>
        <v>1863744</v>
      </c>
      <c r="S138" s="104">
        <f t="shared" si="55"/>
        <v>1064344</v>
      </c>
      <c r="T138" s="104">
        <f>IF(N138&gt;prisgrense,I139*prisgrense,I139*N138)</f>
        <v>1078048</v>
      </c>
      <c r="U138" s="10">
        <f t="shared" si="56"/>
        <v>4010704</v>
      </c>
      <c r="V138" s="7"/>
    </row>
    <row r="139" spans="1:22" ht="10.5">
      <c r="A139" s="6" t="s">
        <v>78</v>
      </c>
      <c r="B139" s="7" t="s">
        <v>39</v>
      </c>
      <c r="C139" s="7" t="s">
        <v>326</v>
      </c>
      <c r="D139" s="8" t="s">
        <v>20</v>
      </c>
      <c r="E139" s="27">
        <v>1</v>
      </c>
      <c r="F139" s="9">
        <v>3</v>
      </c>
      <c r="G139" s="26">
        <v>267</v>
      </c>
      <c r="H139" s="26">
        <v>178</v>
      </c>
      <c r="I139" s="26">
        <v>236</v>
      </c>
      <c r="J139" s="38">
        <f t="shared" si="50"/>
        <v>684</v>
      </c>
      <c r="K139" s="228">
        <v>4492</v>
      </c>
      <c r="L139" s="228">
        <v>4492</v>
      </c>
      <c r="M139" s="10">
        <v>4492</v>
      </c>
      <c r="N139" s="10">
        <v>4492</v>
      </c>
      <c r="O139" s="175">
        <f t="shared" si="51"/>
        <v>1212840</v>
      </c>
      <c r="P139" s="112">
        <f t="shared" si="52"/>
        <v>3072528</v>
      </c>
      <c r="Q139" s="104">
        <f t="shared" si="53"/>
        <v>13476</v>
      </c>
      <c r="R139" s="104">
        <f t="shared" si="54"/>
        <v>1199364</v>
      </c>
      <c r="S139" s="104">
        <f t="shared" si="55"/>
        <v>799576</v>
      </c>
      <c r="T139" s="104">
        <f>IF(N139&gt;prisgrense,I139*prisgrense,I139*N139)</f>
        <v>1060112</v>
      </c>
      <c r="U139" s="10">
        <f t="shared" si="56"/>
        <v>3072528</v>
      </c>
      <c r="V139" s="7"/>
    </row>
    <row r="140" spans="1:22" ht="10.5">
      <c r="A140" s="6" t="s">
        <v>78</v>
      </c>
      <c r="B140" s="7" t="s">
        <v>39</v>
      </c>
      <c r="C140" s="7" t="s">
        <v>352</v>
      </c>
      <c r="D140" s="8" t="s">
        <v>22</v>
      </c>
      <c r="E140" s="27">
        <v>1</v>
      </c>
      <c r="G140" s="26">
        <v>181</v>
      </c>
      <c r="H140" s="26">
        <v>132</v>
      </c>
      <c r="I140" s="26">
        <v>142</v>
      </c>
      <c r="J140" s="38">
        <f t="shared" si="50"/>
        <v>455</v>
      </c>
      <c r="K140" s="228"/>
      <c r="L140" s="228">
        <v>5412</v>
      </c>
      <c r="M140" s="10">
        <v>5412</v>
      </c>
      <c r="N140" s="10">
        <v>5412</v>
      </c>
      <c r="O140" s="175">
        <f t="shared" si="51"/>
        <v>979572</v>
      </c>
      <c r="P140" s="112">
        <f t="shared" si="52"/>
        <v>2462460</v>
      </c>
      <c r="Q140" s="104">
        <f t="shared" si="53"/>
        <v>0</v>
      </c>
      <c r="R140" s="104">
        <f t="shared" si="54"/>
        <v>826808</v>
      </c>
      <c r="S140" s="104">
        <f t="shared" si="55"/>
        <v>602976</v>
      </c>
      <c r="T140" s="104">
        <f>IF(N140&gt;prisgrense,I143*prisgrense,I143*N140)</f>
        <v>77656</v>
      </c>
      <c r="U140" s="10">
        <f t="shared" si="56"/>
        <v>1507440</v>
      </c>
      <c r="V140" s="7" t="s">
        <v>341</v>
      </c>
    </row>
    <row r="141" spans="1:22" ht="10.5">
      <c r="A141" s="6" t="s">
        <v>78</v>
      </c>
      <c r="B141" s="7" t="s">
        <v>39</v>
      </c>
      <c r="C141" s="7" t="s">
        <v>94</v>
      </c>
      <c r="D141" s="8" t="s">
        <v>20</v>
      </c>
      <c r="E141" s="27">
        <v>1</v>
      </c>
      <c r="F141" s="9">
        <v>289</v>
      </c>
      <c r="G141" s="26">
        <v>86</v>
      </c>
      <c r="H141" s="26">
        <v>43</v>
      </c>
      <c r="I141" s="26">
        <v>16</v>
      </c>
      <c r="J141" s="38">
        <f t="shared" si="50"/>
        <v>434</v>
      </c>
      <c r="K141" s="10">
        <v>5056</v>
      </c>
      <c r="L141" s="10">
        <v>5056</v>
      </c>
      <c r="M141" s="10">
        <v>5056</v>
      </c>
      <c r="N141" s="10">
        <v>5056</v>
      </c>
      <c r="O141" s="175">
        <f t="shared" si="51"/>
        <v>1896000</v>
      </c>
      <c r="P141" s="112">
        <f t="shared" si="52"/>
        <v>2194304</v>
      </c>
      <c r="Q141" s="104">
        <f t="shared" si="53"/>
        <v>1320152</v>
      </c>
      <c r="R141" s="104">
        <f t="shared" si="54"/>
        <v>392848</v>
      </c>
      <c r="S141" s="104">
        <f t="shared" si="55"/>
        <v>196424</v>
      </c>
      <c r="T141" s="104">
        <f>IF(N141&gt;prisgrense,I142*prisgrense,I142*N141)</f>
        <v>452232</v>
      </c>
      <c r="U141" s="10">
        <f t="shared" si="56"/>
        <v>2361656</v>
      </c>
      <c r="V141" s="7" t="s">
        <v>268</v>
      </c>
    </row>
    <row r="142" spans="1:22" ht="10.5">
      <c r="A142" s="6" t="s">
        <v>78</v>
      </c>
      <c r="B142" s="7" t="s">
        <v>39</v>
      </c>
      <c r="C142" s="7" t="s">
        <v>350</v>
      </c>
      <c r="D142" s="8" t="s">
        <v>119</v>
      </c>
      <c r="E142" s="27">
        <v>1</v>
      </c>
      <c r="G142" s="26">
        <v>207</v>
      </c>
      <c r="H142" s="26">
        <v>99</v>
      </c>
      <c r="I142" s="26">
        <v>99</v>
      </c>
      <c r="J142" s="38">
        <f t="shared" si="50"/>
        <v>405</v>
      </c>
      <c r="K142" s="228"/>
      <c r="L142" s="228">
        <v>5412</v>
      </c>
      <c r="M142" s="10">
        <v>5412</v>
      </c>
      <c r="N142" s="10">
        <v>5412</v>
      </c>
      <c r="O142" s="175">
        <f t="shared" si="51"/>
        <v>1120284</v>
      </c>
      <c r="P142" s="112">
        <f t="shared" si="52"/>
        <v>2191860</v>
      </c>
      <c r="Q142" s="104">
        <f t="shared" si="53"/>
        <v>0</v>
      </c>
      <c r="R142" s="104">
        <f t="shared" si="54"/>
        <v>945576</v>
      </c>
      <c r="S142" s="104">
        <f t="shared" si="55"/>
        <v>452232</v>
      </c>
      <c r="T142" s="104">
        <f>IF(N142&gt;prisgrense,I143*prisgrense,I143*N142)</f>
        <v>77656</v>
      </c>
      <c r="U142" s="10">
        <f t="shared" si="56"/>
        <v>1475464</v>
      </c>
      <c r="V142" s="7" t="s">
        <v>341</v>
      </c>
    </row>
    <row r="143" spans="1:22" ht="10.5">
      <c r="A143" s="6" t="s">
        <v>78</v>
      </c>
      <c r="B143" s="7" t="s">
        <v>39</v>
      </c>
      <c r="C143" s="7" t="s">
        <v>174</v>
      </c>
      <c r="D143" s="8" t="s">
        <v>20</v>
      </c>
      <c r="E143" s="27">
        <v>1</v>
      </c>
      <c r="F143" s="9">
        <v>304</v>
      </c>
      <c r="G143" s="26">
        <v>35</v>
      </c>
      <c r="H143" s="26">
        <v>23</v>
      </c>
      <c r="I143" s="26">
        <v>17</v>
      </c>
      <c r="J143" s="38">
        <f t="shared" si="50"/>
        <v>379</v>
      </c>
      <c r="K143" s="10">
        <v>4360</v>
      </c>
      <c r="L143" s="10">
        <v>4360</v>
      </c>
      <c r="M143" s="10">
        <v>4360</v>
      </c>
      <c r="N143" s="10">
        <v>4360</v>
      </c>
      <c r="O143" s="175">
        <f t="shared" si="51"/>
        <v>1478040</v>
      </c>
      <c r="P143" s="112">
        <f t="shared" si="52"/>
        <v>1652440</v>
      </c>
      <c r="Q143" s="104">
        <f t="shared" si="53"/>
        <v>1325440</v>
      </c>
      <c r="R143" s="104">
        <f t="shared" si="54"/>
        <v>152600</v>
      </c>
      <c r="S143" s="104">
        <f t="shared" si="55"/>
        <v>100280</v>
      </c>
      <c r="T143" s="104">
        <f>IF(N143&gt;prisgrense,I147*prisgrense,I147*N143)</f>
        <v>43600</v>
      </c>
      <c r="U143" s="10">
        <f t="shared" si="56"/>
        <v>1621920</v>
      </c>
      <c r="V143" s="7" t="s">
        <v>268</v>
      </c>
    </row>
    <row r="144" spans="1:22" ht="10.5">
      <c r="A144" s="6" t="s">
        <v>78</v>
      </c>
      <c r="B144" s="7" t="s">
        <v>39</v>
      </c>
      <c r="C144" s="7" t="s">
        <v>346</v>
      </c>
      <c r="D144" s="8" t="s">
        <v>119</v>
      </c>
      <c r="E144" s="27">
        <v>2</v>
      </c>
      <c r="G144" s="26">
        <v>92</v>
      </c>
      <c r="H144" s="26">
        <v>101</v>
      </c>
      <c r="I144" s="26">
        <v>119</v>
      </c>
      <c r="J144" s="38">
        <f t="shared" si="50"/>
        <v>312</v>
      </c>
      <c r="K144" s="228"/>
      <c r="L144" s="228">
        <v>4492</v>
      </c>
      <c r="M144" s="10">
        <v>4492</v>
      </c>
      <c r="N144" s="10">
        <v>4492</v>
      </c>
      <c r="O144" s="175">
        <f t="shared" si="51"/>
        <v>413264</v>
      </c>
      <c r="P144" s="112">
        <f t="shared" si="52"/>
        <v>1401504</v>
      </c>
      <c r="Q144" s="104">
        <f t="shared" si="53"/>
        <v>0</v>
      </c>
      <c r="R144" s="104">
        <f t="shared" si="54"/>
        <v>413264</v>
      </c>
      <c r="S144" s="104">
        <f t="shared" si="55"/>
        <v>453692</v>
      </c>
      <c r="T144" s="104">
        <f>IF(N144&gt;prisgrense,I144*prisgrense,I144*N144)</f>
        <v>534548</v>
      </c>
      <c r="U144" s="10">
        <f t="shared" si="56"/>
        <v>1401504</v>
      </c>
      <c r="V144" s="7" t="s">
        <v>341</v>
      </c>
    </row>
    <row r="145" spans="1:22" ht="10.5">
      <c r="A145" s="6" t="s">
        <v>78</v>
      </c>
      <c r="B145" s="7" t="s">
        <v>39</v>
      </c>
      <c r="C145" s="7" t="s">
        <v>175</v>
      </c>
      <c r="D145" s="8" t="s">
        <v>20</v>
      </c>
      <c r="E145" s="27">
        <v>1</v>
      </c>
      <c r="F145" s="9">
        <v>213</v>
      </c>
      <c r="G145" s="26">
        <v>31</v>
      </c>
      <c r="H145" s="26">
        <v>16</v>
      </c>
      <c r="I145" s="26">
        <v>2</v>
      </c>
      <c r="J145" s="38">
        <f t="shared" si="50"/>
        <v>262</v>
      </c>
      <c r="K145" s="10">
        <v>4360</v>
      </c>
      <c r="L145" s="10">
        <v>4360</v>
      </c>
      <c r="M145" s="10">
        <v>4360</v>
      </c>
      <c r="N145" s="10">
        <v>4360</v>
      </c>
      <c r="O145" s="175">
        <f t="shared" si="51"/>
        <v>1063840</v>
      </c>
      <c r="P145" s="112">
        <f t="shared" si="52"/>
        <v>1142320</v>
      </c>
      <c r="Q145" s="104">
        <f t="shared" si="53"/>
        <v>928680</v>
      </c>
      <c r="R145" s="104">
        <f t="shared" si="54"/>
        <v>135160</v>
      </c>
      <c r="S145" s="104">
        <f t="shared" si="55"/>
        <v>69760</v>
      </c>
      <c r="T145" s="104">
        <f>IF(N145&gt;prisgrense,I149*prisgrense,I149*N145)</f>
        <v>47960</v>
      </c>
      <c r="U145" s="10">
        <f t="shared" si="56"/>
        <v>1181560</v>
      </c>
      <c r="V145" s="7" t="s">
        <v>268</v>
      </c>
    </row>
    <row r="146" spans="1:36" ht="10.5">
      <c r="A146" s="6" t="s">
        <v>78</v>
      </c>
      <c r="B146" s="7" t="s">
        <v>39</v>
      </c>
      <c r="C146" s="7" t="s">
        <v>190</v>
      </c>
      <c r="D146" s="8" t="s">
        <v>22</v>
      </c>
      <c r="E146" s="8">
        <v>2</v>
      </c>
      <c r="F146" s="9">
        <v>236</v>
      </c>
      <c r="G146" s="26">
        <v>10</v>
      </c>
      <c r="H146" s="26">
        <v>-16</v>
      </c>
      <c r="I146" s="26">
        <v>-10</v>
      </c>
      <c r="J146" s="38">
        <f t="shared" si="50"/>
        <v>220</v>
      </c>
      <c r="K146" s="10">
        <v>4416</v>
      </c>
      <c r="L146" s="10">
        <v>4416</v>
      </c>
      <c r="M146" s="10">
        <v>4416</v>
      </c>
      <c r="N146" s="10">
        <v>4416</v>
      </c>
      <c r="O146" s="175">
        <f t="shared" si="51"/>
        <v>1086336</v>
      </c>
      <c r="P146" s="112">
        <f t="shared" si="52"/>
        <v>971520</v>
      </c>
      <c r="Q146" s="104">
        <f t="shared" si="53"/>
        <v>1042176</v>
      </c>
      <c r="R146" s="104">
        <f t="shared" si="54"/>
        <v>44160</v>
      </c>
      <c r="S146" s="104">
        <f t="shared" si="55"/>
        <v>-70656</v>
      </c>
      <c r="T146" s="104">
        <f>IF(N146&gt;prisgrense,I150*prisgrense,I150*N146)</f>
        <v>105984</v>
      </c>
      <c r="U146" s="10">
        <f t="shared" si="56"/>
        <v>1121664</v>
      </c>
      <c r="V146" s="7" t="s">
        <v>268</v>
      </c>
      <c r="X146" s="47"/>
      <c r="Y146" s="47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</row>
    <row r="147" spans="1:22" ht="10.5">
      <c r="A147" s="6" t="s">
        <v>78</v>
      </c>
      <c r="B147" s="7" t="s">
        <v>39</v>
      </c>
      <c r="C147" s="7" t="s">
        <v>109</v>
      </c>
      <c r="D147" s="8" t="s">
        <v>20</v>
      </c>
      <c r="E147" s="27">
        <v>1</v>
      </c>
      <c r="F147" s="9">
        <v>111</v>
      </c>
      <c r="G147" s="26">
        <v>52</v>
      </c>
      <c r="H147" s="26">
        <v>15</v>
      </c>
      <c r="I147" s="26">
        <v>10</v>
      </c>
      <c r="J147" s="38">
        <f t="shared" si="50"/>
        <v>188</v>
      </c>
      <c r="K147" s="10">
        <v>3856</v>
      </c>
      <c r="L147" s="10">
        <v>3856</v>
      </c>
      <c r="M147" s="10">
        <v>3856</v>
      </c>
      <c r="N147" s="10">
        <v>3856</v>
      </c>
      <c r="O147" s="175">
        <f t="shared" si="51"/>
        <v>628528</v>
      </c>
      <c r="P147" s="112">
        <f t="shared" si="52"/>
        <v>724928</v>
      </c>
      <c r="Q147" s="104">
        <f t="shared" si="53"/>
        <v>428016</v>
      </c>
      <c r="R147" s="104">
        <f t="shared" si="54"/>
        <v>200512</v>
      </c>
      <c r="S147" s="104">
        <f t="shared" si="55"/>
        <v>57840</v>
      </c>
      <c r="T147" s="104">
        <f>IF(N147&gt;prisgrense,I147*prisgrense,I147*N147)</f>
        <v>38560</v>
      </c>
      <c r="U147" s="10">
        <f t="shared" si="56"/>
        <v>724928</v>
      </c>
      <c r="V147" s="7" t="s">
        <v>268</v>
      </c>
    </row>
    <row r="148" spans="1:22" ht="10.5">
      <c r="A148" s="6" t="s">
        <v>78</v>
      </c>
      <c r="B148" s="7" t="s">
        <v>39</v>
      </c>
      <c r="C148" s="7" t="s">
        <v>95</v>
      </c>
      <c r="D148" s="8" t="s">
        <v>22</v>
      </c>
      <c r="E148" s="27">
        <v>2</v>
      </c>
      <c r="F148" s="9">
        <v>200</v>
      </c>
      <c r="G148" s="26">
        <v>-37</v>
      </c>
      <c r="H148" s="26">
        <v>-16</v>
      </c>
      <c r="I148" s="26">
        <v>8</v>
      </c>
      <c r="J148" s="38">
        <f t="shared" si="50"/>
        <v>155</v>
      </c>
      <c r="K148" s="10">
        <v>5416</v>
      </c>
      <c r="L148" s="10">
        <v>5416</v>
      </c>
      <c r="M148" s="10">
        <v>5416</v>
      </c>
      <c r="N148" s="10">
        <v>5416</v>
      </c>
      <c r="O148" s="175">
        <f t="shared" si="51"/>
        <v>882808</v>
      </c>
      <c r="P148" s="112">
        <f t="shared" si="52"/>
        <v>839480</v>
      </c>
      <c r="Q148" s="104">
        <f t="shared" si="53"/>
        <v>913600</v>
      </c>
      <c r="R148" s="104">
        <f t="shared" si="54"/>
        <v>-169016</v>
      </c>
      <c r="S148" s="104">
        <f t="shared" si="55"/>
        <v>-73088</v>
      </c>
      <c r="T148" s="104">
        <f>IF(N148&gt;prisgrense,I149*prisgrense,I149*N148)</f>
        <v>50248</v>
      </c>
      <c r="U148" s="10">
        <f t="shared" si="56"/>
        <v>721744</v>
      </c>
      <c r="V148" s="7" t="s">
        <v>268</v>
      </c>
    </row>
    <row r="149" spans="1:22" ht="10.5">
      <c r="A149" s="6" t="s">
        <v>78</v>
      </c>
      <c r="B149" s="7" t="s">
        <v>39</v>
      </c>
      <c r="C149" s="7" t="s">
        <v>133</v>
      </c>
      <c r="D149" s="8" t="s">
        <v>20</v>
      </c>
      <c r="E149" s="27">
        <v>1</v>
      </c>
      <c r="F149" s="9">
        <v>94</v>
      </c>
      <c r="G149" s="26">
        <v>17</v>
      </c>
      <c r="H149" s="26">
        <v>7</v>
      </c>
      <c r="I149" s="26">
        <v>11</v>
      </c>
      <c r="J149" s="38">
        <f t="shared" si="50"/>
        <v>129</v>
      </c>
      <c r="K149" s="10">
        <v>5056</v>
      </c>
      <c r="L149" s="10">
        <v>5056</v>
      </c>
      <c r="M149" s="10">
        <v>5056</v>
      </c>
      <c r="N149" s="10">
        <v>5056</v>
      </c>
      <c r="O149" s="175">
        <f t="shared" si="51"/>
        <v>561216</v>
      </c>
      <c r="P149" s="112">
        <f t="shared" si="52"/>
        <v>652224</v>
      </c>
      <c r="Q149" s="104">
        <f t="shared" si="53"/>
        <v>429392</v>
      </c>
      <c r="R149" s="104">
        <f t="shared" si="54"/>
        <v>77656</v>
      </c>
      <c r="S149" s="104">
        <f t="shared" si="55"/>
        <v>31976</v>
      </c>
      <c r="T149" s="104">
        <f>IF(N149&gt;prisgrense,I150*prisgrense,I150*N149)</f>
        <v>109632</v>
      </c>
      <c r="U149" s="10">
        <f t="shared" si="56"/>
        <v>648656</v>
      </c>
      <c r="V149" s="7" t="s">
        <v>268</v>
      </c>
    </row>
    <row r="150" spans="1:22" ht="10.5">
      <c r="A150" s="6" t="s">
        <v>78</v>
      </c>
      <c r="B150" s="7" t="s">
        <v>39</v>
      </c>
      <c r="C150" s="7" t="s">
        <v>176</v>
      </c>
      <c r="D150" s="8" t="s">
        <v>20</v>
      </c>
      <c r="E150" s="27">
        <v>1</v>
      </c>
      <c r="F150" s="9">
        <v>39</v>
      </c>
      <c r="G150" s="26">
        <v>28</v>
      </c>
      <c r="H150" s="26">
        <v>23</v>
      </c>
      <c r="I150" s="26">
        <v>24</v>
      </c>
      <c r="J150" s="38">
        <f t="shared" si="50"/>
        <v>114</v>
      </c>
      <c r="K150" s="228">
        <v>4416</v>
      </c>
      <c r="L150" s="228">
        <v>4416</v>
      </c>
      <c r="M150" s="10">
        <v>4416</v>
      </c>
      <c r="N150" s="10">
        <v>4416</v>
      </c>
      <c r="O150" s="175">
        <f t="shared" si="51"/>
        <v>295872</v>
      </c>
      <c r="P150" s="112">
        <f t="shared" si="52"/>
        <v>503424</v>
      </c>
      <c r="Q150" s="104">
        <f t="shared" si="53"/>
        <v>172224</v>
      </c>
      <c r="R150" s="104">
        <f t="shared" si="54"/>
        <v>123648</v>
      </c>
      <c r="S150" s="104">
        <f t="shared" si="55"/>
        <v>101568</v>
      </c>
      <c r="T150" s="104">
        <f>IF(N150&gt;prisgrense,I154*prisgrense,I154*N150)</f>
        <v>52992</v>
      </c>
      <c r="U150" s="10">
        <f t="shared" si="56"/>
        <v>450432</v>
      </c>
      <c r="V150" s="7"/>
    </row>
    <row r="151" spans="1:22" ht="10.5">
      <c r="A151" s="6" t="s">
        <v>78</v>
      </c>
      <c r="B151" s="7" t="s">
        <v>39</v>
      </c>
      <c r="C151" s="7" t="s">
        <v>328</v>
      </c>
      <c r="D151" s="8" t="s">
        <v>20</v>
      </c>
      <c r="E151" s="27">
        <v>1</v>
      </c>
      <c r="F151" s="9">
        <v>10</v>
      </c>
      <c r="G151" s="26">
        <v>24</v>
      </c>
      <c r="H151" s="26">
        <v>46</v>
      </c>
      <c r="I151" s="26">
        <v>28</v>
      </c>
      <c r="J151" s="38">
        <f t="shared" si="50"/>
        <v>108</v>
      </c>
      <c r="K151" s="228">
        <v>2996</v>
      </c>
      <c r="L151" s="228">
        <v>2995</v>
      </c>
      <c r="M151" s="10">
        <v>2995</v>
      </c>
      <c r="N151" s="10">
        <v>2995</v>
      </c>
      <c r="O151" s="175">
        <f t="shared" si="51"/>
        <v>101840</v>
      </c>
      <c r="P151" s="112">
        <f t="shared" si="52"/>
        <v>323470</v>
      </c>
      <c r="Q151" s="104">
        <f t="shared" si="53"/>
        <v>29960</v>
      </c>
      <c r="R151" s="104">
        <f t="shared" si="54"/>
        <v>71880</v>
      </c>
      <c r="S151" s="104">
        <f t="shared" si="55"/>
        <v>137770</v>
      </c>
      <c r="T151" s="104">
        <f>IF(N151&gt;prisgrense,I151*prisgrense,I151*N151)</f>
        <v>83860</v>
      </c>
      <c r="U151" s="10">
        <f t="shared" si="56"/>
        <v>323470</v>
      </c>
      <c r="V151" s="7"/>
    </row>
    <row r="152" spans="1:22" ht="10.5">
      <c r="A152" s="6" t="s">
        <v>78</v>
      </c>
      <c r="B152" s="7" t="s">
        <v>39</v>
      </c>
      <c r="C152" s="7" t="s">
        <v>177</v>
      </c>
      <c r="D152" s="8" t="s">
        <v>22</v>
      </c>
      <c r="E152" s="27">
        <v>2</v>
      </c>
      <c r="F152" s="9">
        <v>109</v>
      </c>
      <c r="G152" s="26">
        <v>1</v>
      </c>
      <c r="H152" s="26">
        <v>-3</v>
      </c>
      <c r="I152" s="26">
        <v>-6</v>
      </c>
      <c r="J152" s="38">
        <f t="shared" si="50"/>
        <v>101</v>
      </c>
      <c r="K152" s="10">
        <v>4416</v>
      </c>
      <c r="L152" s="10">
        <v>4416</v>
      </c>
      <c r="M152" s="10">
        <v>4416</v>
      </c>
      <c r="N152" s="10">
        <v>4416</v>
      </c>
      <c r="O152" s="175">
        <f t="shared" si="51"/>
        <v>485760</v>
      </c>
      <c r="P152" s="112">
        <f t="shared" si="52"/>
        <v>446016</v>
      </c>
      <c r="Q152" s="104">
        <f t="shared" si="53"/>
        <v>481344</v>
      </c>
      <c r="R152" s="104">
        <f t="shared" si="54"/>
        <v>4416</v>
      </c>
      <c r="S152" s="104">
        <f t="shared" si="55"/>
        <v>-13248</v>
      </c>
      <c r="T152" s="104">
        <f>IF(N152&gt;prisgrense,I156*prisgrense,I156*N152)</f>
        <v>145728</v>
      </c>
      <c r="U152" s="10">
        <f t="shared" si="56"/>
        <v>618240</v>
      </c>
      <c r="V152" s="7" t="s">
        <v>268</v>
      </c>
    </row>
    <row r="153" spans="1:22" ht="10.5">
      <c r="A153" s="6" t="s">
        <v>78</v>
      </c>
      <c r="B153" s="7" t="s">
        <v>39</v>
      </c>
      <c r="C153" s="7" t="s">
        <v>163</v>
      </c>
      <c r="D153" s="8" t="s">
        <v>22</v>
      </c>
      <c r="E153" s="27">
        <v>2</v>
      </c>
      <c r="F153" s="9">
        <v>62</v>
      </c>
      <c r="G153" s="26">
        <v>26</v>
      </c>
      <c r="H153" s="26">
        <v>4</v>
      </c>
      <c r="I153" s="26">
        <v>4</v>
      </c>
      <c r="J153" s="38">
        <f t="shared" si="50"/>
        <v>96</v>
      </c>
      <c r="K153" s="10">
        <v>3952</v>
      </c>
      <c r="L153" s="10">
        <v>3952</v>
      </c>
      <c r="M153" s="10">
        <v>3952</v>
      </c>
      <c r="N153" s="10">
        <v>3952</v>
      </c>
      <c r="O153" s="175">
        <f t="shared" si="51"/>
        <v>347776</v>
      </c>
      <c r="P153" s="112">
        <f t="shared" si="52"/>
        <v>379392</v>
      </c>
      <c r="Q153" s="104">
        <f t="shared" si="53"/>
        <v>245024</v>
      </c>
      <c r="R153" s="104">
        <f t="shared" si="54"/>
        <v>102752</v>
      </c>
      <c r="S153" s="104">
        <f t="shared" si="55"/>
        <v>15808</v>
      </c>
      <c r="T153" s="104">
        <f>IF(N153&gt;prisgrense,I153*prisgrense,I153*N153)</f>
        <v>15808</v>
      </c>
      <c r="U153" s="10">
        <f t="shared" si="56"/>
        <v>379392</v>
      </c>
      <c r="V153" s="7" t="s">
        <v>268</v>
      </c>
    </row>
    <row r="154" spans="1:22" ht="10.5">
      <c r="A154" s="6" t="s">
        <v>78</v>
      </c>
      <c r="B154" s="7" t="s">
        <v>39</v>
      </c>
      <c r="C154" s="7" t="s">
        <v>265</v>
      </c>
      <c r="D154" s="8" t="s">
        <v>20</v>
      </c>
      <c r="E154" s="27">
        <v>1</v>
      </c>
      <c r="F154" s="9">
        <v>59</v>
      </c>
      <c r="G154" s="26">
        <v>3</v>
      </c>
      <c r="H154" s="26">
        <v>9</v>
      </c>
      <c r="I154" s="26">
        <v>12</v>
      </c>
      <c r="J154" s="38">
        <f t="shared" si="50"/>
        <v>83</v>
      </c>
      <c r="K154" s="10">
        <v>5056</v>
      </c>
      <c r="L154" s="10">
        <v>5056</v>
      </c>
      <c r="M154" s="10">
        <v>5056</v>
      </c>
      <c r="N154" s="10">
        <v>5056</v>
      </c>
      <c r="O154" s="175">
        <f t="shared" si="51"/>
        <v>313472</v>
      </c>
      <c r="P154" s="112">
        <f t="shared" si="52"/>
        <v>419648</v>
      </c>
      <c r="Q154" s="104">
        <f t="shared" si="53"/>
        <v>269512</v>
      </c>
      <c r="R154" s="104">
        <f t="shared" si="54"/>
        <v>13704</v>
      </c>
      <c r="S154" s="104">
        <f t="shared" si="55"/>
        <v>41112</v>
      </c>
      <c r="T154" s="104">
        <f>IF(N154&gt;prisgrense,I155*prisgrense,I155*N154)</f>
        <v>141608</v>
      </c>
      <c r="U154" s="10">
        <f t="shared" si="56"/>
        <v>465936</v>
      </c>
      <c r="V154" s="7" t="s">
        <v>268</v>
      </c>
    </row>
    <row r="155" spans="1:22" ht="10.5">
      <c r="A155" s="6" t="s">
        <v>78</v>
      </c>
      <c r="B155" s="7" t="s">
        <v>39</v>
      </c>
      <c r="C155" s="7" t="s">
        <v>329</v>
      </c>
      <c r="D155" s="8" t="s">
        <v>20</v>
      </c>
      <c r="E155" s="27">
        <v>1</v>
      </c>
      <c r="F155" s="9">
        <v>4</v>
      </c>
      <c r="G155" s="26">
        <v>23</v>
      </c>
      <c r="H155" s="26">
        <v>22</v>
      </c>
      <c r="I155" s="26">
        <v>31</v>
      </c>
      <c r="J155" s="38">
        <f t="shared" si="50"/>
        <v>80</v>
      </c>
      <c r="K155" s="228">
        <v>2996</v>
      </c>
      <c r="L155" s="228">
        <v>2995</v>
      </c>
      <c r="M155" s="10">
        <v>2995</v>
      </c>
      <c r="N155" s="10">
        <v>2995</v>
      </c>
      <c r="O155" s="175">
        <f t="shared" si="51"/>
        <v>80869</v>
      </c>
      <c r="P155" s="112">
        <f t="shared" si="52"/>
        <v>239604</v>
      </c>
      <c r="Q155" s="104">
        <f t="shared" si="53"/>
        <v>11984</v>
      </c>
      <c r="R155" s="104">
        <f t="shared" si="54"/>
        <v>68885</v>
      </c>
      <c r="S155" s="104">
        <f t="shared" si="55"/>
        <v>65890</v>
      </c>
      <c r="T155" s="104">
        <f>IF(N155&gt;prisgrense,I155*prisgrense,I155*N155)</f>
        <v>92845</v>
      </c>
      <c r="U155" s="10">
        <f t="shared" si="56"/>
        <v>239604</v>
      </c>
      <c r="V155" s="7"/>
    </row>
    <row r="156" spans="1:22" ht="10.5">
      <c r="A156" s="6" t="s">
        <v>78</v>
      </c>
      <c r="B156" s="7" t="s">
        <v>39</v>
      </c>
      <c r="C156" s="7" t="s">
        <v>349</v>
      </c>
      <c r="D156" s="8" t="s">
        <v>22</v>
      </c>
      <c r="E156" s="27">
        <v>2</v>
      </c>
      <c r="G156" s="26">
        <v>34</v>
      </c>
      <c r="H156" s="26">
        <v>8</v>
      </c>
      <c r="I156" s="26">
        <v>33</v>
      </c>
      <c r="J156" s="38">
        <f t="shared" si="50"/>
        <v>75</v>
      </c>
      <c r="K156" s="228"/>
      <c r="L156" s="228">
        <v>3350</v>
      </c>
      <c r="M156" s="10">
        <v>3350</v>
      </c>
      <c r="N156" s="10">
        <v>3350</v>
      </c>
      <c r="O156" s="175">
        <f t="shared" si="51"/>
        <v>113900</v>
      </c>
      <c r="P156" s="112">
        <f t="shared" si="52"/>
        <v>251250</v>
      </c>
      <c r="Q156" s="104">
        <f t="shared" si="53"/>
        <v>0</v>
      </c>
      <c r="R156" s="104">
        <f t="shared" si="54"/>
        <v>113900</v>
      </c>
      <c r="S156" s="104">
        <f t="shared" si="55"/>
        <v>26800</v>
      </c>
      <c r="T156" s="104">
        <f>IF(N156&gt;prisgrense,I156*prisgrense,I156*N156)</f>
        <v>110550</v>
      </c>
      <c r="U156" s="10">
        <f t="shared" si="56"/>
        <v>251250</v>
      </c>
      <c r="V156" s="7" t="s">
        <v>341</v>
      </c>
    </row>
    <row r="157" spans="1:22" ht="10.5">
      <c r="A157" s="6" t="s">
        <v>78</v>
      </c>
      <c r="B157" s="7" t="s">
        <v>39</v>
      </c>
      <c r="C157" s="7" t="s">
        <v>162</v>
      </c>
      <c r="D157" s="8" t="s">
        <v>20</v>
      </c>
      <c r="E157" s="27">
        <v>1</v>
      </c>
      <c r="F157" s="9">
        <v>49</v>
      </c>
      <c r="G157" s="26">
        <v>1</v>
      </c>
      <c r="H157" s="26">
        <v>10</v>
      </c>
      <c r="I157" s="26">
        <v>5</v>
      </c>
      <c r="J157" s="38">
        <f t="shared" si="50"/>
        <v>65</v>
      </c>
      <c r="K157" s="10">
        <v>3856</v>
      </c>
      <c r="L157" s="10">
        <v>3856</v>
      </c>
      <c r="M157" s="10">
        <v>3856</v>
      </c>
      <c r="N157" s="10">
        <v>3856</v>
      </c>
      <c r="O157" s="175">
        <f t="shared" si="51"/>
        <v>192800</v>
      </c>
      <c r="P157" s="112">
        <f t="shared" si="52"/>
        <v>250640</v>
      </c>
      <c r="Q157" s="104">
        <f t="shared" si="53"/>
        <v>188944</v>
      </c>
      <c r="R157" s="104">
        <f t="shared" si="54"/>
        <v>3856</v>
      </c>
      <c r="S157" s="104">
        <f t="shared" si="55"/>
        <v>38560</v>
      </c>
      <c r="T157" s="104">
        <f>IF(N157&gt;prisgrense,I157*prisgrense,I157*N157)</f>
        <v>19280</v>
      </c>
      <c r="U157" s="10">
        <f t="shared" si="56"/>
        <v>250640</v>
      </c>
      <c r="V157" s="7" t="s">
        <v>268</v>
      </c>
    </row>
    <row r="158" spans="1:26" s="25" customFormat="1" ht="10.5">
      <c r="A158" s="6" t="s">
        <v>78</v>
      </c>
      <c r="B158" s="7" t="s">
        <v>39</v>
      </c>
      <c r="C158" s="7" t="s">
        <v>103</v>
      </c>
      <c r="D158" s="8" t="s">
        <v>119</v>
      </c>
      <c r="E158" s="27">
        <v>2</v>
      </c>
      <c r="F158" s="9">
        <v>33</v>
      </c>
      <c r="G158" s="26">
        <v>12</v>
      </c>
      <c r="H158" s="26">
        <v>15</v>
      </c>
      <c r="I158" s="26">
        <v>4</v>
      </c>
      <c r="J158" s="38">
        <f t="shared" si="50"/>
        <v>64</v>
      </c>
      <c r="K158" s="10">
        <v>3952</v>
      </c>
      <c r="L158" s="10">
        <v>3952</v>
      </c>
      <c r="M158" s="10">
        <v>3952</v>
      </c>
      <c r="N158" s="10">
        <v>3952</v>
      </c>
      <c r="O158" s="175">
        <f t="shared" si="51"/>
        <v>177840</v>
      </c>
      <c r="P158" s="112">
        <f t="shared" si="52"/>
        <v>252928</v>
      </c>
      <c r="Q158" s="104">
        <f t="shared" si="53"/>
        <v>130416</v>
      </c>
      <c r="R158" s="104">
        <f t="shared" si="54"/>
        <v>47424</v>
      </c>
      <c r="S158" s="104">
        <f t="shared" si="55"/>
        <v>59280</v>
      </c>
      <c r="T158" s="104">
        <f>IF(N158&gt;prisgrense,I158*prisgrense,I158*N158)</f>
        <v>15808</v>
      </c>
      <c r="U158" s="10">
        <f t="shared" si="56"/>
        <v>252928</v>
      </c>
      <c r="V158" s="7" t="s">
        <v>268</v>
      </c>
      <c r="W158" s="46"/>
      <c r="X158" s="47"/>
      <c r="Y158" s="47"/>
      <c r="Z158" s="46"/>
    </row>
    <row r="159" spans="1:22" ht="10.5">
      <c r="A159" s="6" t="s">
        <v>78</v>
      </c>
      <c r="B159" s="7" t="s">
        <v>39</v>
      </c>
      <c r="C159" s="7" t="s">
        <v>96</v>
      </c>
      <c r="D159" s="8" t="s">
        <v>119</v>
      </c>
      <c r="E159" s="27">
        <v>2</v>
      </c>
      <c r="F159" s="9">
        <v>24</v>
      </c>
      <c r="G159" s="26">
        <v>-7</v>
      </c>
      <c r="H159" s="26">
        <v>5</v>
      </c>
      <c r="I159" s="26">
        <v>2</v>
      </c>
      <c r="J159" s="38">
        <f t="shared" si="50"/>
        <v>24</v>
      </c>
      <c r="K159" s="10">
        <v>5416</v>
      </c>
      <c r="L159" s="10">
        <v>5416</v>
      </c>
      <c r="M159" s="10">
        <v>5416</v>
      </c>
      <c r="N159" s="10">
        <v>5416</v>
      </c>
      <c r="O159" s="175">
        <f t="shared" si="51"/>
        <v>92072</v>
      </c>
      <c r="P159" s="112">
        <f t="shared" si="52"/>
        <v>129984</v>
      </c>
      <c r="Q159" s="104">
        <f t="shared" si="53"/>
        <v>109632</v>
      </c>
      <c r="R159" s="104">
        <f t="shared" si="54"/>
        <v>-31976</v>
      </c>
      <c r="S159" s="104">
        <f t="shared" si="55"/>
        <v>22840</v>
      </c>
      <c r="T159" s="104">
        <f>IF(N159&gt;prisgrense,I160*prisgrense,I160*N159)</f>
        <v>27408</v>
      </c>
      <c r="U159" s="10">
        <f t="shared" si="56"/>
        <v>127904</v>
      </c>
      <c r="V159" s="7" t="s">
        <v>268</v>
      </c>
    </row>
    <row r="160" spans="1:36" ht="10.5">
      <c r="A160" s="6" t="s">
        <v>78</v>
      </c>
      <c r="B160" s="7" t="s">
        <v>39</v>
      </c>
      <c r="C160" s="7" t="s">
        <v>299</v>
      </c>
      <c r="D160" s="8" t="s">
        <v>22</v>
      </c>
      <c r="E160" s="8">
        <v>2</v>
      </c>
      <c r="F160" s="9">
        <v>4</v>
      </c>
      <c r="G160" s="26">
        <v>5</v>
      </c>
      <c r="H160" s="26">
        <v>7</v>
      </c>
      <c r="I160" s="26">
        <v>6</v>
      </c>
      <c r="J160" s="38">
        <f t="shared" si="50"/>
        <v>22</v>
      </c>
      <c r="K160" s="10">
        <v>4354.83</v>
      </c>
      <c r="L160" s="10">
        <v>4354.83</v>
      </c>
      <c r="M160" s="10">
        <v>4354.83</v>
      </c>
      <c r="N160" s="10">
        <v>4354.83</v>
      </c>
      <c r="O160" s="175">
        <f t="shared" si="51"/>
        <v>39193.47</v>
      </c>
      <c r="P160" s="112">
        <f t="shared" si="52"/>
        <v>95806.26000000001</v>
      </c>
      <c r="Q160" s="104">
        <f t="shared" si="53"/>
        <v>17419.32</v>
      </c>
      <c r="R160" s="104">
        <f t="shared" si="54"/>
        <v>21774.15</v>
      </c>
      <c r="S160" s="104">
        <f t="shared" si="55"/>
        <v>30483.809999999998</v>
      </c>
      <c r="T160" s="104">
        <f>IF(N160&gt;prisgrense,I160*prisgrense,I160*N160)</f>
        <v>26128.98</v>
      </c>
      <c r="U160" s="10">
        <f t="shared" si="56"/>
        <v>95806.26</v>
      </c>
      <c r="V160" s="7" t="s">
        <v>268</v>
      </c>
      <c r="X160" s="47"/>
      <c r="Y160" s="47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</row>
    <row r="161" spans="1:22" ht="10.5">
      <c r="A161" s="6" t="s">
        <v>78</v>
      </c>
      <c r="B161" s="7" t="s">
        <v>39</v>
      </c>
      <c r="C161" s="7" t="s">
        <v>348</v>
      </c>
      <c r="D161" s="8" t="s">
        <v>22</v>
      </c>
      <c r="E161" s="27">
        <v>2</v>
      </c>
      <c r="G161" s="26">
        <v>6</v>
      </c>
      <c r="H161" s="26">
        <v>0</v>
      </c>
      <c r="I161" s="26">
        <v>15</v>
      </c>
      <c r="J161" s="38">
        <f t="shared" si="50"/>
        <v>21</v>
      </c>
      <c r="K161" s="228"/>
      <c r="L161" s="10">
        <v>4492</v>
      </c>
      <c r="M161" s="10">
        <v>4492</v>
      </c>
      <c r="N161" s="10">
        <v>4492</v>
      </c>
      <c r="O161" s="175">
        <f t="shared" si="51"/>
        <v>26952</v>
      </c>
      <c r="P161" s="112">
        <f t="shared" si="52"/>
        <v>94332</v>
      </c>
      <c r="Q161" s="104">
        <f t="shared" si="53"/>
        <v>0</v>
      </c>
      <c r="R161" s="104">
        <f t="shared" si="54"/>
        <v>26952</v>
      </c>
      <c r="S161" s="104">
        <f t="shared" si="55"/>
        <v>0</v>
      </c>
      <c r="T161" s="104">
        <f>IF(N161&gt;prisgrense,I161*prisgrense,I161*N161)</f>
        <v>67380</v>
      </c>
      <c r="U161" s="10">
        <f t="shared" si="56"/>
        <v>94332</v>
      </c>
      <c r="V161" s="7" t="s">
        <v>453</v>
      </c>
    </row>
    <row r="162" spans="1:22" ht="10.5">
      <c r="A162" s="6" t="s">
        <v>78</v>
      </c>
      <c r="B162" s="7" t="s">
        <v>39</v>
      </c>
      <c r="C162" s="7" t="s">
        <v>266</v>
      </c>
      <c r="D162" s="8" t="s">
        <v>20</v>
      </c>
      <c r="E162" s="27">
        <v>1</v>
      </c>
      <c r="F162" s="9">
        <v>35</v>
      </c>
      <c r="G162" s="26">
        <v>-21</v>
      </c>
      <c r="H162" s="26">
        <v>3</v>
      </c>
      <c r="I162" s="26">
        <v>2</v>
      </c>
      <c r="J162" s="38">
        <f t="shared" si="50"/>
        <v>19</v>
      </c>
      <c r="K162" s="10">
        <v>4360</v>
      </c>
      <c r="L162" s="10">
        <v>4360</v>
      </c>
      <c r="M162" s="10">
        <v>4360</v>
      </c>
      <c r="N162" s="10">
        <v>4360</v>
      </c>
      <c r="O162" s="175">
        <f t="shared" si="51"/>
        <v>61040</v>
      </c>
      <c r="P162" s="112">
        <f t="shared" si="52"/>
        <v>82840</v>
      </c>
      <c r="Q162" s="104">
        <f t="shared" si="53"/>
        <v>152600</v>
      </c>
      <c r="R162" s="104">
        <f t="shared" si="54"/>
        <v>-91560</v>
      </c>
      <c r="S162" s="104">
        <f t="shared" si="55"/>
        <v>13080</v>
      </c>
      <c r="T162" s="104">
        <f>IF(N162&gt;prisgrense,I166*prisgrense,I166*N162)</f>
        <v>8720</v>
      </c>
      <c r="U162" s="10">
        <f t="shared" si="56"/>
        <v>82840</v>
      </c>
      <c r="V162" s="7" t="s">
        <v>268</v>
      </c>
    </row>
    <row r="163" spans="1:22" ht="10.5">
      <c r="A163" s="6" t="s">
        <v>78</v>
      </c>
      <c r="B163" s="7" t="s">
        <v>39</v>
      </c>
      <c r="C163" s="7" t="s">
        <v>110</v>
      </c>
      <c r="D163" s="8" t="s">
        <v>20</v>
      </c>
      <c r="E163" s="27">
        <v>1</v>
      </c>
      <c r="F163" s="9">
        <v>5</v>
      </c>
      <c r="G163" s="26">
        <v>5</v>
      </c>
      <c r="H163" s="26">
        <v>6</v>
      </c>
      <c r="I163" s="26">
        <v>1</v>
      </c>
      <c r="J163" s="38">
        <f t="shared" si="50"/>
        <v>17</v>
      </c>
      <c r="K163" s="10">
        <v>3952</v>
      </c>
      <c r="L163" s="10">
        <v>3952</v>
      </c>
      <c r="M163" s="10">
        <v>3952</v>
      </c>
      <c r="N163" s="10">
        <v>3952</v>
      </c>
      <c r="O163" s="175">
        <f t="shared" si="51"/>
        <v>39520</v>
      </c>
      <c r="P163" s="112">
        <f t="shared" si="52"/>
        <v>67184</v>
      </c>
      <c r="Q163" s="104">
        <f t="shared" si="53"/>
        <v>19760</v>
      </c>
      <c r="R163" s="104">
        <f t="shared" si="54"/>
        <v>19760</v>
      </c>
      <c r="S163" s="104">
        <f t="shared" si="55"/>
        <v>23712</v>
      </c>
      <c r="T163" s="104">
        <f>IF(N163&gt;prisgrense,I163*prisgrense,I163*N163)</f>
        <v>3952</v>
      </c>
      <c r="U163" s="10">
        <f t="shared" si="56"/>
        <v>67184</v>
      </c>
      <c r="V163" s="7" t="s">
        <v>268</v>
      </c>
    </row>
    <row r="164" spans="1:36" ht="10.5">
      <c r="A164" s="6" t="s">
        <v>78</v>
      </c>
      <c r="B164" s="7" t="s">
        <v>39</v>
      </c>
      <c r="C164" s="7" t="s">
        <v>40</v>
      </c>
      <c r="D164" s="8" t="s">
        <v>22</v>
      </c>
      <c r="E164" s="8">
        <v>2</v>
      </c>
      <c r="F164" s="9">
        <v>5</v>
      </c>
      <c r="G164" s="26">
        <v>4</v>
      </c>
      <c r="H164" s="26">
        <v>2</v>
      </c>
      <c r="I164" s="26">
        <v>1</v>
      </c>
      <c r="J164" s="38">
        <f t="shared" si="50"/>
        <v>12</v>
      </c>
      <c r="K164" s="10">
        <v>4354.83</v>
      </c>
      <c r="L164" s="10">
        <v>4354.83</v>
      </c>
      <c r="M164" s="10">
        <v>4354.83</v>
      </c>
      <c r="N164" s="10">
        <v>4354.83</v>
      </c>
      <c r="O164" s="175">
        <f t="shared" si="51"/>
        <v>39193.47</v>
      </c>
      <c r="P164" s="112">
        <f t="shared" si="52"/>
        <v>52257.96</v>
      </c>
      <c r="Q164" s="104">
        <f t="shared" si="53"/>
        <v>21774.15</v>
      </c>
      <c r="R164" s="104">
        <f t="shared" si="54"/>
        <v>17419.32</v>
      </c>
      <c r="S164" s="104">
        <f t="shared" si="55"/>
        <v>8709.66</v>
      </c>
      <c r="T164" s="104">
        <f>IF(N164&gt;prisgrense,I168*prisgrense,I168*N164)</f>
        <v>21774.15</v>
      </c>
      <c r="U164" s="10">
        <f t="shared" si="56"/>
        <v>69677.28</v>
      </c>
      <c r="V164" s="7" t="s">
        <v>268</v>
      </c>
      <c r="X164" s="47"/>
      <c r="Y164" s="47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</row>
    <row r="165" spans="1:22" ht="10.5">
      <c r="A165" s="6" t="s">
        <v>78</v>
      </c>
      <c r="B165" s="7" t="s">
        <v>39</v>
      </c>
      <c r="C165" s="7" t="s">
        <v>267</v>
      </c>
      <c r="D165" s="8" t="s">
        <v>22</v>
      </c>
      <c r="E165" s="27">
        <v>2</v>
      </c>
      <c r="F165" s="9">
        <v>11</v>
      </c>
      <c r="G165" s="26">
        <v>-3</v>
      </c>
      <c r="H165" s="26">
        <v>0</v>
      </c>
      <c r="I165" s="26">
        <v>2</v>
      </c>
      <c r="J165" s="38">
        <f t="shared" si="50"/>
        <v>10</v>
      </c>
      <c r="K165" s="10">
        <v>3952</v>
      </c>
      <c r="L165" s="10">
        <v>3952</v>
      </c>
      <c r="M165" s="10">
        <v>3952</v>
      </c>
      <c r="N165" s="10">
        <v>3952</v>
      </c>
      <c r="O165" s="175">
        <f t="shared" si="51"/>
        <v>31616</v>
      </c>
      <c r="P165" s="112">
        <f t="shared" si="52"/>
        <v>39520</v>
      </c>
      <c r="Q165" s="104">
        <f t="shared" si="53"/>
        <v>43472</v>
      </c>
      <c r="R165" s="104">
        <f t="shared" si="54"/>
        <v>-11856</v>
      </c>
      <c r="S165" s="104">
        <f t="shared" si="55"/>
        <v>0</v>
      </c>
      <c r="T165" s="104">
        <f>IF(N165&gt;prisgrense,I165*prisgrense,I165*N165)</f>
        <v>7904</v>
      </c>
      <c r="U165" s="10">
        <f t="shared" si="56"/>
        <v>39520</v>
      </c>
      <c r="V165" s="7" t="s">
        <v>268</v>
      </c>
    </row>
    <row r="166" spans="1:22" ht="10.5">
      <c r="A166" s="6" t="s">
        <v>78</v>
      </c>
      <c r="B166" s="7" t="s">
        <v>39</v>
      </c>
      <c r="C166" s="7" t="s">
        <v>142</v>
      </c>
      <c r="D166" s="8" t="s">
        <v>20</v>
      </c>
      <c r="E166" s="27">
        <v>1</v>
      </c>
      <c r="F166" s="9">
        <v>6</v>
      </c>
      <c r="G166" s="26">
        <v>2</v>
      </c>
      <c r="H166" s="26">
        <v>0</v>
      </c>
      <c r="I166" s="26">
        <v>2</v>
      </c>
      <c r="J166" s="38">
        <f t="shared" si="50"/>
        <v>10</v>
      </c>
      <c r="K166" s="10">
        <v>4354.84</v>
      </c>
      <c r="L166" s="10">
        <v>4354.84</v>
      </c>
      <c r="M166" s="10">
        <v>4354.84</v>
      </c>
      <c r="N166" s="10">
        <v>4354.84</v>
      </c>
      <c r="O166" s="175">
        <f t="shared" si="51"/>
        <v>34838.72</v>
      </c>
      <c r="P166" s="112">
        <f t="shared" si="52"/>
        <v>43548.4</v>
      </c>
      <c r="Q166" s="104">
        <f t="shared" si="53"/>
        <v>26129.04</v>
      </c>
      <c r="R166" s="104">
        <f t="shared" si="54"/>
        <v>8709.68</v>
      </c>
      <c r="S166" s="104">
        <f t="shared" si="55"/>
        <v>0</v>
      </c>
      <c r="T166" s="104">
        <f>IF(N166&gt;prisgrense,I166*prisgrense,I166*N166)</f>
        <v>8709.68</v>
      </c>
      <c r="U166" s="10">
        <f t="shared" si="56"/>
        <v>43548.4</v>
      </c>
      <c r="V166" s="7" t="s">
        <v>268</v>
      </c>
    </row>
    <row r="167" spans="1:36" s="25" customFormat="1" ht="10.5">
      <c r="A167" s="6" t="s">
        <v>78</v>
      </c>
      <c r="B167" s="7" t="s">
        <v>39</v>
      </c>
      <c r="C167" s="7" t="s">
        <v>42</v>
      </c>
      <c r="D167" s="8" t="s">
        <v>20</v>
      </c>
      <c r="E167" s="8">
        <v>1</v>
      </c>
      <c r="F167" s="9">
        <v>1</v>
      </c>
      <c r="G167" s="26">
        <v>2</v>
      </c>
      <c r="H167" s="26">
        <v>5</v>
      </c>
      <c r="I167" s="26">
        <v>2</v>
      </c>
      <c r="J167" s="38">
        <f t="shared" si="50"/>
        <v>10</v>
      </c>
      <c r="K167" s="10">
        <v>5000</v>
      </c>
      <c r="L167" s="10">
        <v>5000</v>
      </c>
      <c r="M167" s="10">
        <v>5000</v>
      </c>
      <c r="N167" s="10">
        <v>5000</v>
      </c>
      <c r="O167" s="175">
        <f t="shared" si="51"/>
        <v>15000</v>
      </c>
      <c r="P167" s="112">
        <f t="shared" si="52"/>
        <v>50000</v>
      </c>
      <c r="Q167" s="104">
        <f t="shared" si="53"/>
        <v>4568</v>
      </c>
      <c r="R167" s="104">
        <f t="shared" si="54"/>
        <v>9136</v>
      </c>
      <c r="S167" s="104">
        <f t="shared" si="55"/>
        <v>22840</v>
      </c>
      <c r="T167" s="104">
        <f>IF(N167&gt;prisgrense,I171*prisgrense,I171*N167)</f>
        <v>-22840</v>
      </c>
      <c r="U167" s="10">
        <f t="shared" si="56"/>
        <v>13704</v>
      </c>
      <c r="V167" s="7" t="s">
        <v>268</v>
      </c>
      <c r="W167" s="46"/>
      <c r="X167" s="46"/>
      <c r="Y167" s="46"/>
      <c r="Z167" s="46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1:22" ht="10.5">
      <c r="A168" s="6" t="s">
        <v>78</v>
      </c>
      <c r="B168" s="7" t="s">
        <v>39</v>
      </c>
      <c r="C168" s="7" t="s">
        <v>178</v>
      </c>
      <c r="D168" s="8" t="s">
        <v>119</v>
      </c>
      <c r="E168" s="27">
        <v>2</v>
      </c>
      <c r="F168" s="9">
        <v>6</v>
      </c>
      <c r="G168" s="26">
        <v>-3</v>
      </c>
      <c r="H168" s="26">
        <v>0</v>
      </c>
      <c r="I168" s="26">
        <v>5</v>
      </c>
      <c r="J168" s="38">
        <f t="shared" si="50"/>
        <v>8</v>
      </c>
      <c r="K168" s="10">
        <v>4416</v>
      </c>
      <c r="L168" s="10">
        <v>4416</v>
      </c>
      <c r="M168" s="10">
        <v>4416</v>
      </c>
      <c r="N168" s="10">
        <v>4416</v>
      </c>
      <c r="O168" s="175">
        <f t="shared" si="51"/>
        <v>13248</v>
      </c>
      <c r="P168" s="112">
        <f t="shared" si="52"/>
        <v>35328</v>
      </c>
      <c r="Q168" s="104">
        <f t="shared" si="53"/>
        <v>26496</v>
      </c>
      <c r="R168" s="104">
        <f t="shared" si="54"/>
        <v>-13248</v>
      </c>
      <c r="S168" s="104">
        <f t="shared" si="55"/>
        <v>0</v>
      </c>
      <c r="T168" s="104">
        <f>IF(N168&gt;prisgrense,I172*prisgrense,I172*N168)</f>
        <v>0</v>
      </c>
      <c r="U168" s="10">
        <f t="shared" si="56"/>
        <v>13248</v>
      </c>
      <c r="V168" s="7" t="s">
        <v>268</v>
      </c>
    </row>
    <row r="169" spans="1:22" ht="10.5">
      <c r="A169" s="6" t="s">
        <v>78</v>
      </c>
      <c r="B169" s="7" t="s">
        <v>39</v>
      </c>
      <c r="C169" s="7" t="s">
        <v>141</v>
      </c>
      <c r="D169" s="8" t="s">
        <v>20</v>
      </c>
      <c r="E169" s="27">
        <v>1</v>
      </c>
      <c r="F169" s="9">
        <v>2</v>
      </c>
      <c r="H169" s="26">
        <v>1</v>
      </c>
      <c r="I169" s="26">
        <v>3</v>
      </c>
      <c r="J169" s="38">
        <f t="shared" si="50"/>
        <v>6</v>
      </c>
      <c r="K169" s="10">
        <v>4354.84</v>
      </c>
      <c r="L169" s="10">
        <v>4354.84</v>
      </c>
      <c r="M169" s="10">
        <v>4354.84</v>
      </c>
      <c r="N169" s="10">
        <v>4354.84</v>
      </c>
      <c r="O169" s="175">
        <f t="shared" si="51"/>
        <v>8709.68</v>
      </c>
      <c r="P169" s="112">
        <f t="shared" si="52"/>
        <v>26129.04</v>
      </c>
      <c r="Q169" s="104">
        <f t="shared" si="53"/>
        <v>8709.68</v>
      </c>
      <c r="R169" s="104">
        <f t="shared" si="54"/>
        <v>0</v>
      </c>
      <c r="S169" s="104">
        <f t="shared" si="55"/>
        <v>4354.84</v>
      </c>
      <c r="T169" s="104">
        <f>IF(N169&gt;prisgrense,I169*prisgrense,I169*N169)</f>
        <v>13064.52</v>
      </c>
      <c r="U169" s="10">
        <f t="shared" si="56"/>
        <v>26129.04</v>
      </c>
      <c r="V169" s="7" t="s">
        <v>268</v>
      </c>
    </row>
    <row r="170" spans="1:22" ht="10.5">
      <c r="A170" s="6" t="s">
        <v>78</v>
      </c>
      <c r="B170" s="7" t="s">
        <v>39</v>
      </c>
      <c r="C170" s="7" t="s">
        <v>143</v>
      </c>
      <c r="D170" s="8" t="s">
        <v>20</v>
      </c>
      <c r="E170" s="27">
        <v>1</v>
      </c>
      <c r="F170" s="9">
        <v>2</v>
      </c>
      <c r="H170" s="26">
        <v>0</v>
      </c>
      <c r="I170" s="26">
        <v>2</v>
      </c>
      <c r="J170" s="38">
        <f t="shared" si="50"/>
        <v>4</v>
      </c>
      <c r="K170" s="10">
        <v>4354.84</v>
      </c>
      <c r="L170" s="10">
        <v>4354.84</v>
      </c>
      <c r="M170" s="10">
        <v>4354.84</v>
      </c>
      <c r="N170" s="10">
        <v>4354.84</v>
      </c>
      <c r="O170" s="175">
        <f t="shared" si="51"/>
        <v>8709.68</v>
      </c>
      <c r="P170" s="112">
        <f t="shared" si="52"/>
        <v>17419.36</v>
      </c>
      <c r="Q170" s="104">
        <f t="shared" si="53"/>
        <v>8709.68</v>
      </c>
      <c r="R170" s="104">
        <f t="shared" si="54"/>
        <v>0</v>
      </c>
      <c r="S170" s="104">
        <f t="shared" si="55"/>
        <v>0</v>
      </c>
      <c r="T170" s="104">
        <f>IF(N170&gt;prisgrense,I170*prisgrense,I170*N170)</f>
        <v>8709.68</v>
      </c>
      <c r="U170" s="10">
        <f t="shared" si="56"/>
        <v>17419.36</v>
      </c>
      <c r="V170" s="7" t="s">
        <v>268</v>
      </c>
    </row>
    <row r="171" spans="1:36" ht="10.5">
      <c r="A171" s="6" t="s">
        <v>78</v>
      </c>
      <c r="B171" s="7" t="s">
        <v>39</v>
      </c>
      <c r="C171" s="7" t="s">
        <v>41</v>
      </c>
      <c r="D171" s="8" t="s">
        <v>20</v>
      </c>
      <c r="E171" s="8">
        <v>1</v>
      </c>
      <c r="F171" s="9">
        <v>2</v>
      </c>
      <c r="G171" s="26">
        <v>1</v>
      </c>
      <c r="H171" s="26">
        <v>6</v>
      </c>
      <c r="I171" s="26">
        <v>-5</v>
      </c>
      <c r="J171" s="38">
        <f t="shared" si="50"/>
        <v>4</v>
      </c>
      <c r="K171" s="10">
        <v>4354.83</v>
      </c>
      <c r="L171" s="10">
        <v>4354.83</v>
      </c>
      <c r="M171" s="10">
        <v>4354.83</v>
      </c>
      <c r="N171" s="10">
        <v>4354.83</v>
      </c>
      <c r="O171" s="175">
        <f t="shared" si="51"/>
        <v>13064.49</v>
      </c>
      <c r="P171" s="112">
        <f t="shared" si="52"/>
        <v>17419.32</v>
      </c>
      <c r="Q171" s="104">
        <f t="shared" si="53"/>
        <v>8709.66</v>
      </c>
      <c r="R171" s="104">
        <f t="shared" si="54"/>
        <v>4354.83</v>
      </c>
      <c r="S171" s="104">
        <f t="shared" si="55"/>
        <v>26128.98</v>
      </c>
      <c r="T171" s="104">
        <f>IF(N171&gt;prisgrense,I175*prisgrense,I175*N171)</f>
        <v>0</v>
      </c>
      <c r="U171" s="10">
        <f t="shared" si="56"/>
        <v>39193.47</v>
      </c>
      <c r="V171" s="7" t="s">
        <v>268</v>
      </c>
      <c r="X171" s="47"/>
      <c r="Y171" s="47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</row>
    <row r="172" spans="1:22" ht="10.5">
      <c r="A172" s="6" t="s">
        <v>78</v>
      </c>
      <c r="B172" s="7" t="s">
        <v>39</v>
      </c>
      <c r="C172" s="7" t="s">
        <v>164</v>
      </c>
      <c r="D172" s="8" t="s">
        <v>20</v>
      </c>
      <c r="E172" s="27">
        <v>3</v>
      </c>
      <c r="F172" s="9">
        <v>3</v>
      </c>
      <c r="G172" s="26">
        <v>0</v>
      </c>
      <c r="H172" s="26">
        <v>0</v>
      </c>
      <c r="I172" s="26">
        <v>0</v>
      </c>
      <c r="J172" s="38">
        <f t="shared" si="50"/>
        <v>3</v>
      </c>
      <c r="K172" s="10">
        <v>2667.74</v>
      </c>
      <c r="L172" s="10">
        <v>2667.74</v>
      </c>
      <c r="M172" s="10">
        <v>2667.74</v>
      </c>
      <c r="N172" s="10">
        <v>2667.74</v>
      </c>
      <c r="O172" s="175">
        <f t="shared" si="51"/>
        <v>8003.219999999999</v>
      </c>
      <c r="P172" s="112">
        <f t="shared" si="52"/>
        <v>8003.219999999999</v>
      </c>
      <c r="Q172" s="104">
        <f t="shared" si="53"/>
        <v>8003.219999999999</v>
      </c>
      <c r="R172" s="104">
        <f t="shared" si="54"/>
        <v>0</v>
      </c>
      <c r="S172" s="104">
        <f t="shared" si="55"/>
        <v>0</v>
      </c>
      <c r="T172" s="104">
        <f>IF(N172&gt;prisgrense,I175*prisgrense,I175*N172)</f>
        <v>0</v>
      </c>
      <c r="U172" s="10">
        <f t="shared" si="56"/>
        <v>8003.219999999999</v>
      </c>
      <c r="V172" s="7" t="s">
        <v>268</v>
      </c>
    </row>
    <row r="173" spans="1:22" ht="10.5">
      <c r="A173" s="6" t="s">
        <v>78</v>
      </c>
      <c r="B173" s="7" t="s">
        <v>39</v>
      </c>
      <c r="C173" s="7" t="s">
        <v>144</v>
      </c>
      <c r="D173" s="8" t="s">
        <v>22</v>
      </c>
      <c r="E173" s="27">
        <v>2</v>
      </c>
      <c r="F173" s="9">
        <v>2</v>
      </c>
      <c r="G173" s="26">
        <v>0</v>
      </c>
      <c r="H173" s="26">
        <v>0</v>
      </c>
      <c r="I173" s="26">
        <v>0</v>
      </c>
      <c r="J173" s="38">
        <f t="shared" si="50"/>
        <v>2</v>
      </c>
      <c r="K173" s="10">
        <v>4354.84</v>
      </c>
      <c r="L173" s="10">
        <v>4354.84</v>
      </c>
      <c r="M173" s="10">
        <v>4354.84</v>
      </c>
      <c r="N173" s="10">
        <v>4354.84</v>
      </c>
      <c r="O173" s="175">
        <f t="shared" si="51"/>
        <v>8709.68</v>
      </c>
      <c r="P173" s="112">
        <f t="shared" si="52"/>
        <v>8709.68</v>
      </c>
      <c r="Q173" s="104">
        <f t="shared" si="53"/>
        <v>8709.68</v>
      </c>
      <c r="R173" s="104">
        <f t="shared" si="54"/>
        <v>0</v>
      </c>
      <c r="S173" s="104">
        <f t="shared" si="55"/>
        <v>0</v>
      </c>
      <c r="T173" s="104">
        <f>IF(N173&gt;prisgrense,I174*prisgrense,I174*N173)</f>
        <v>0</v>
      </c>
      <c r="U173" s="10">
        <f t="shared" si="56"/>
        <v>8709.68</v>
      </c>
      <c r="V173" s="7" t="s">
        <v>268</v>
      </c>
    </row>
    <row r="174" spans="1:36" ht="10.5">
      <c r="A174" s="6" t="s">
        <v>78</v>
      </c>
      <c r="B174" s="7" t="s">
        <v>39</v>
      </c>
      <c r="C174" s="7" t="s">
        <v>333</v>
      </c>
      <c r="D174" s="8" t="s">
        <v>119</v>
      </c>
      <c r="E174" s="8">
        <v>2</v>
      </c>
      <c r="F174" s="9">
        <v>1</v>
      </c>
      <c r="G174" s="26">
        <v>0</v>
      </c>
      <c r="H174" s="26">
        <v>0</v>
      </c>
      <c r="I174" s="26">
        <v>0</v>
      </c>
      <c r="J174" s="38">
        <f t="shared" si="50"/>
        <v>1</v>
      </c>
      <c r="K174" s="10">
        <v>4354.83</v>
      </c>
      <c r="L174" s="10">
        <v>4354.83</v>
      </c>
      <c r="M174" s="10">
        <v>4354.83</v>
      </c>
      <c r="N174" s="10">
        <v>4354.83</v>
      </c>
      <c r="O174" s="175">
        <f t="shared" si="51"/>
        <v>4354.83</v>
      </c>
      <c r="P174" s="112">
        <f t="shared" si="52"/>
        <v>4354.83</v>
      </c>
      <c r="Q174" s="104">
        <f t="shared" si="53"/>
        <v>4354.83</v>
      </c>
      <c r="R174" s="104">
        <f t="shared" si="54"/>
        <v>0</v>
      </c>
      <c r="S174" s="104">
        <f t="shared" si="55"/>
        <v>0</v>
      </c>
      <c r="T174" s="104">
        <f>IF(N174&gt;prisgrense,I178*prisgrense,I178*N174)</f>
        <v>0</v>
      </c>
      <c r="U174" s="10">
        <f t="shared" si="56"/>
        <v>4354.83</v>
      </c>
      <c r="V174" s="7" t="s">
        <v>268</v>
      </c>
      <c r="X174" s="47"/>
      <c r="Y174" s="47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</row>
    <row r="175" spans="1:22" ht="10.5">
      <c r="A175" s="6" t="s">
        <v>78</v>
      </c>
      <c r="B175" s="7" t="s">
        <v>39</v>
      </c>
      <c r="C175" s="7" t="s">
        <v>332</v>
      </c>
      <c r="D175" s="8" t="s">
        <v>20</v>
      </c>
      <c r="E175" s="27">
        <v>3</v>
      </c>
      <c r="F175" s="9">
        <v>1</v>
      </c>
      <c r="G175" s="26">
        <v>0</v>
      </c>
      <c r="H175" s="26">
        <v>0</v>
      </c>
      <c r="I175" s="26">
        <v>0</v>
      </c>
      <c r="J175" s="38">
        <f t="shared" si="50"/>
        <v>1</v>
      </c>
      <c r="K175" s="10">
        <v>2740.32</v>
      </c>
      <c r="L175" s="10">
        <v>2740.32</v>
      </c>
      <c r="M175" s="10">
        <v>2740.32</v>
      </c>
      <c r="N175" s="10">
        <v>2740.32</v>
      </c>
      <c r="O175" s="175">
        <f t="shared" si="51"/>
        <v>2740.32</v>
      </c>
      <c r="P175" s="112">
        <f t="shared" si="52"/>
        <v>2740.32</v>
      </c>
      <c r="Q175" s="104">
        <f t="shared" si="53"/>
        <v>2740.32</v>
      </c>
      <c r="R175" s="104">
        <f t="shared" si="54"/>
        <v>0</v>
      </c>
      <c r="S175" s="104">
        <f t="shared" si="55"/>
        <v>0</v>
      </c>
      <c r="T175" s="104">
        <f>IF(N175&gt;prisgrense,I178*prisgrense,I178*N175)</f>
        <v>0</v>
      </c>
      <c r="U175" s="10">
        <f t="shared" si="56"/>
        <v>2740.32</v>
      </c>
      <c r="V175" s="7" t="s">
        <v>268</v>
      </c>
    </row>
    <row r="176" spans="1:22" ht="10.5">
      <c r="A176" s="1"/>
      <c r="B176" s="2" t="s">
        <v>39</v>
      </c>
      <c r="C176" s="2" t="s">
        <v>263</v>
      </c>
      <c r="D176" s="3"/>
      <c r="E176" s="163"/>
      <c r="F176" s="35">
        <f>SUM(F134:F175)</f>
        <v>1934</v>
      </c>
      <c r="G176" s="35">
        <f>SUM(G134:G175)</f>
        <v>4110</v>
      </c>
      <c r="H176" s="35">
        <f>SUM(H134:H175)</f>
        <v>2658</v>
      </c>
      <c r="I176" s="35">
        <f>SUM(I134:I175)</f>
        <v>3315</v>
      </c>
      <c r="J176" s="53">
        <f>SUM(J134:J175)</f>
        <v>12017</v>
      </c>
      <c r="K176" s="5"/>
      <c r="L176" s="5"/>
      <c r="M176" s="5"/>
      <c r="N176" s="5"/>
      <c r="O176" s="172">
        <f aca="true" t="shared" si="57" ref="O176:U176">SUM(O134:O175)</f>
        <v>29078394.55999999</v>
      </c>
      <c r="P176" s="195">
        <f t="shared" si="57"/>
        <v>58046940.38999999</v>
      </c>
      <c r="Q176" s="195">
        <f t="shared" si="57"/>
        <v>8443011.580000002</v>
      </c>
      <c r="R176" s="195">
        <f t="shared" si="57"/>
        <v>18478366.979999997</v>
      </c>
      <c r="S176" s="195">
        <f t="shared" si="57"/>
        <v>11901941.290000001</v>
      </c>
      <c r="T176" s="195">
        <f t="shared" si="57"/>
        <v>14147346.01</v>
      </c>
      <c r="U176" s="5">
        <f t="shared" si="57"/>
        <v>52970665.85999999</v>
      </c>
      <c r="V176" s="7"/>
    </row>
    <row r="177" spans="1:22" ht="10.5">
      <c r="A177" s="6" t="s">
        <v>78</v>
      </c>
      <c r="B177" s="7" t="s">
        <v>151</v>
      </c>
      <c r="C177" s="7" t="s">
        <v>150</v>
      </c>
      <c r="D177" s="8" t="s">
        <v>20</v>
      </c>
      <c r="E177" s="8" t="s">
        <v>153</v>
      </c>
      <c r="F177" s="68">
        <v>29</v>
      </c>
      <c r="G177" s="26">
        <v>8</v>
      </c>
      <c r="H177" s="26">
        <v>8</v>
      </c>
      <c r="I177" s="26">
        <v>3</v>
      </c>
      <c r="J177" s="77">
        <f>SUM(F177:I177)</f>
        <v>48</v>
      </c>
      <c r="K177" s="10">
        <v>20444</v>
      </c>
      <c r="L177" s="228">
        <v>20444</v>
      </c>
      <c r="M177" s="10">
        <v>20444</v>
      </c>
      <c r="N177" s="10">
        <v>20444</v>
      </c>
      <c r="O177" s="175">
        <f>$F177*$K177+$G177*$L177</f>
        <v>756428</v>
      </c>
      <c r="P177" s="112">
        <f>O177+(H177+I177)*L177</f>
        <v>981312</v>
      </c>
      <c r="Q177" s="112">
        <f aca="true" t="shared" si="58" ref="Q177:T181">F177*K177</f>
        <v>592876</v>
      </c>
      <c r="R177" s="112">
        <f t="shared" si="58"/>
        <v>163552</v>
      </c>
      <c r="S177" s="112">
        <f t="shared" si="58"/>
        <v>163552</v>
      </c>
      <c r="T177" s="112">
        <f t="shared" si="58"/>
        <v>61332</v>
      </c>
      <c r="U177" s="10">
        <f>SUM(Q177:T177)</f>
        <v>981312</v>
      </c>
      <c r="V177" s="7" t="s">
        <v>484</v>
      </c>
    </row>
    <row r="178" spans="1:22" ht="10.5">
      <c r="A178" s="6" t="s">
        <v>78</v>
      </c>
      <c r="B178" s="7" t="s">
        <v>151</v>
      </c>
      <c r="C178" s="7" t="s">
        <v>301</v>
      </c>
      <c r="D178" s="8" t="s">
        <v>20</v>
      </c>
      <c r="E178" s="8" t="s">
        <v>153</v>
      </c>
      <c r="F178" s="68"/>
      <c r="G178" s="26">
        <v>30</v>
      </c>
      <c r="H178" s="26">
        <v>4</v>
      </c>
      <c r="J178" s="77">
        <f>SUM(F178:I178)</f>
        <v>34</v>
      </c>
      <c r="K178" s="10">
        <v>25000</v>
      </c>
      <c r="L178" s="228">
        <v>24950</v>
      </c>
      <c r="M178" s="10">
        <v>24950</v>
      </c>
      <c r="N178" s="10">
        <v>24950</v>
      </c>
      <c r="O178" s="175">
        <f>$F178*$K178+$G178*$L178</f>
        <v>748500</v>
      </c>
      <c r="P178" s="112">
        <f>O178+(H178+I178)*L178</f>
        <v>848300</v>
      </c>
      <c r="Q178" s="112">
        <f t="shared" si="58"/>
        <v>0</v>
      </c>
      <c r="R178" s="112">
        <f t="shared" si="58"/>
        <v>748500</v>
      </c>
      <c r="S178" s="112">
        <f t="shared" si="58"/>
        <v>99800</v>
      </c>
      <c r="T178" s="112">
        <f t="shared" si="58"/>
        <v>0</v>
      </c>
      <c r="U178" s="10">
        <f>SUM(Q178:T178)</f>
        <v>848300</v>
      </c>
      <c r="V178" s="7"/>
    </row>
    <row r="179" spans="1:22" ht="10.5">
      <c r="A179" s="6" t="s">
        <v>78</v>
      </c>
      <c r="B179" s="7" t="s">
        <v>151</v>
      </c>
      <c r="C179" s="7" t="s">
        <v>353</v>
      </c>
      <c r="D179" s="8" t="s">
        <v>20</v>
      </c>
      <c r="E179" s="8" t="s">
        <v>153</v>
      </c>
      <c r="F179" s="68"/>
      <c r="G179" s="26">
        <v>3</v>
      </c>
      <c r="H179" s="26">
        <v>2</v>
      </c>
      <c r="I179" s="26">
        <v>9</v>
      </c>
      <c r="J179" s="77">
        <f>SUM(F179:I179)</f>
        <v>14</v>
      </c>
      <c r="L179" s="10">
        <v>24950</v>
      </c>
      <c r="M179" s="10">
        <v>24950</v>
      </c>
      <c r="N179" s="10">
        <v>24950</v>
      </c>
      <c r="O179" s="175">
        <f>$F179*$K179+$G179*$L179</f>
        <v>74850</v>
      </c>
      <c r="P179" s="112">
        <f>O179+(H179+I179)*L179</f>
        <v>349300</v>
      </c>
      <c r="Q179" s="112">
        <f t="shared" si="58"/>
        <v>0</v>
      </c>
      <c r="R179" s="112">
        <f t="shared" si="58"/>
        <v>74850</v>
      </c>
      <c r="S179" s="112">
        <f t="shared" si="58"/>
        <v>49900</v>
      </c>
      <c r="T179" s="112">
        <f t="shared" si="58"/>
        <v>224550</v>
      </c>
      <c r="U179" s="10">
        <f>SUM(Q179:T179)</f>
        <v>349300</v>
      </c>
      <c r="V179" s="7" t="s">
        <v>498</v>
      </c>
    </row>
    <row r="180" spans="1:22" ht="10.5">
      <c r="A180" s="6" t="s">
        <v>78</v>
      </c>
      <c r="B180" s="7" t="s">
        <v>151</v>
      </c>
      <c r="C180" s="7" t="s">
        <v>152</v>
      </c>
      <c r="D180" s="8" t="s">
        <v>20</v>
      </c>
      <c r="E180" s="8" t="s">
        <v>153</v>
      </c>
      <c r="F180" s="68">
        <v>3</v>
      </c>
      <c r="G180" s="26">
        <v>1</v>
      </c>
      <c r="H180" s="26">
        <v>2</v>
      </c>
      <c r="I180" s="26">
        <v>1</v>
      </c>
      <c r="J180" s="77">
        <f>SUM(F180:I180)</f>
        <v>7</v>
      </c>
      <c r="K180" s="10">
        <v>17000</v>
      </c>
      <c r="L180" s="10">
        <v>17000</v>
      </c>
      <c r="M180" s="10">
        <v>17000</v>
      </c>
      <c r="N180" s="10">
        <v>17000</v>
      </c>
      <c r="O180" s="175">
        <f>$F180*$K180+$G180*$L180</f>
        <v>68000</v>
      </c>
      <c r="P180" s="112">
        <f>O180+(H180+I180)*L180</f>
        <v>119000</v>
      </c>
      <c r="Q180" s="112">
        <f t="shared" si="58"/>
        <v>51000</v>
      </c>
      <c r="R180" s="112">
        <f t="shared" si="58"/>
        <v>17000</v>
      </c>
      <c r="S180" s="112">
        <f t="shared" si="58"/>
        <v>34000</v>
      </c>
      <c r="T180" s="112">
        <f t="shared" si="58"/>
        <v>17000</v>
      </c>
      <c r="U180" s="10">
        <f>SUM(Q180:T180)</f>
        <v>119000</v>
      </c>
      <c r="V180" s="7" t="s">
        <v>453</v>
      </c>
    </row>
    <row r="181" spans="1:22" ht="10.5">
      <c r="A181" s="6" t="s">
        <v>78</v>
      </c>
      <c r="B181" s="7" t="s">
        <v>151</v>
      </c>
      <c r="C181" s="7" t="s">
        <v>196</v>
      </c>
      <c r="D181" s="8" t="s">
        <v>46</v>
      </c>
      <c r="E181" s="8" t="s">
        <v>153</v>
      </c>
      <c r="F181" s="68">
        <v>1</v>
      </c>
      <c r="G181" s="26">
        <v>2</v>
      </c>
      <c r="I181" s="26">
        <v>1</v>
      </c>
      <c r="J181" s="77">
        <f>SUM(F181:I181)</f>
        <v>4</v>
      </c>
      <c r="K181" s="10">
        <v>25590</v>
      </c>
      <c r="L181" s="10">
        <v>25590</v>
      </c>
      <c r="M181" s="10">
        <v>25590</v>
      </c>
      <c r="N181" s="10">
        <v>25590</v>
      </c>
      <c r="O181" s="175">
        <f>$F181*$K181+$G181*$L181</f>
        <v>76770</v>
      </c>
      <c r="P181" s="112">
        <f>O181+(H181+I181)*L181</f>
        <v>102360</v>
      </c>
      <c r="Q181" s="112">
        <f t="shared" si="58"/>
        <v>25590</v>
      </c>
      <c r="R181" s="112">
        <f t="shared" si="58"/>
        <v>51180</v>
      </c>
      <c r="S181" s="112">
        <f t="shared" si="58"/>
        <v>0</v>
      </c>
      <c r="T181" s="112">
        <f t="shared" si="58"/>
        <v>25590</v>
      </c>
      <c r="U181" s="10">
        <f>SUM(Q181:T181)</f>
        <v>102360</v>
      </c>
      <c r="V181" s="7" t="s">
        <v>453</v>
      </c>
    </row>
    <row r="182" spans="1:22" ht="11.25" thickBot="1">
      <c r="A182" s="164"/>
      <c r="B182" s="105" t="s">
        <v>151</v>
      </c>
      <c r="C182" s="105" t="s">
        <v>264</v>
      </c>
      <c r="D182" s="106"/>
      <c r="E182" s="106"/>
      <c r="F182" s="108">
        <f>SUM(F177:F181)</f>
        <v>33</v>
      </c>
      <c r="G182" s="108">
        <f>SUM(G177:G181)</f>
        <v>44</v>
      </c>
      <c r="H182" s="108">
        <f>SUM(H177:H181)</f>
        <v>16</v>
      </c>
      <c r="I182" s="108">
        <f>SUM(I177:I181)</f>
        <v>14</v>
      </c>
      <c r="J182" s="165">
        <f>SUM(J177:J181)</f>
        <v>107</v>
      </c>
      <c r="K182" s="107"/>
      <c r="L182" s="107"/>
      <c r="M182" s="107"/>
      <c r="N182" s="107"/>
      <c r="O182" s="173">
        <f aca="true" t="shared" si="59" ref="O182:U182">SUM(O177:O181)</f>
        <v>1724548</v>
      </c>
      <c r="P182" s="196">
        <f t="shared" si="59"/>
        <v>2400272</v>
      </c>
      <c r="Q182" s="196">
        <f t="shared" si="59"/>
        <v>669466</v>
      </c>
      <c r="R182" s="196">
        <f t="shared" si="59"/>
        <v>1055082</v>
      </c>
      <c r="S182" s="196">
        <f t="shared" si="59"/>
        <v>347252</v>
      </c>
      <c r="T182" s="196">
        <f t="shared" si="59"/>
        <v>328472</v>
      </c>
      <c r="U182" s="107">
        <f t="shared" si="59"/>
        <v>2400272</v>
      </c>
      <c r="V182" s="7"/>
    </row>
    <row r="183" spans="1:22" ht="10.5">
      <c r="A183" s="12" t="s">
        <v>78</v>
      </c>
      <c r="B183" s="13"/>
      <c r="C183" s="13" t="s">
        <v>43</v>
      </c>
      <c r="D183" s="14"/>
      <c r="E183" s="14"/>
      <c r="F183" s="118">
        <f>F176+F182</f>
        <v>1967</v>
      </c>
      <c r="G183" s="118">
        <f>G176+G182</f>
        <v>4154</v>
      </c>
      <c r="H183" s="118">
        <f>H176+H182</f>
        <v>2674</v>
      </c>
      <c r="I183" s="118">
        <f>I176+I182</f>
        <v>3329</v>
      </c>
      <c r="J183" s="118">
        <f>J176+J182</f>
        <v>12124</v>
      </c>
      <c r="K183" s="80"/>
      <c r="L183" s="80"/>
      <c r="M183" s="80"/>
      <c r="N183" s="80"/>
      <c r="O183" s="170">
        <f aca="true" t="shared" si="60" ref="O183:U183">O176+O182</f>
        <v>30802942.55999999</v>
      </c>
      <c r="P183" s="188">
        <f t="shared" si="60"/>
        <v>60447212.38999999</v>
      </c>
      <c r="Q183" s="188">
        <f t="shared" si="60"/>
        <v>9112477.580000002</v>
      </c>
      <c r="R183" s="188">
        <f t="shared" si="60"/>
        <v>19533448.979999997</v>
      </c>
      <c r="S183" s="188">
        <f t="shared" si="60"/>
        <v>12249193.290000001</v>
      </c>
      <c r="T183" s="188">
        <f t="shared" si="60"/>
        <v>14475818.01</v>
      </c>
      <c r="U183" s="118">
        <f t="shared" si="60"/>
        <v>55370937.85999999</v>
      </c>
      <c r="V183" s="7"/>
    </row>
    <row r="184" spans="1:22" ht="10.5">
      <c r="A184" s="22" t="s">
        <v>78</v>
      </c>
      <c r="B184" s="23"/>
      <c r="C184" s="23" t="s">
        <v>23</v>
      </c>
      <c r="D184" s="24"/>
      <c r="E184" s="24"/>
      <c r="F184" s="42">
        <f>F183/F356</f>
        <v>0.12295286910863858</v>
      </c>
      <c r="G184" s="44">
        <f>G183/G356</f>
        <v>0.21065976976520107</v>
      </c>
      <c r="H184" s="44">
        <f>H183/H356</f>
        <v>0.18044402456306094</v>
      </c>
      <c r="I184" s="44">
        <f>I183/I356</f>
        <v>0.19381695388914766</v>
      </c>
      <c r="J184" s="43">
        <f>J183/J356</f>
        <v>0.17905245746691872</v>
      </c>
      <c r="K184" s="19"/>
      <c r="L184" s="19"/>
      <c r="M184" s="19"/>
      <c r="N184" s="19"/>
      <c r="O184" s="178">
        <f>O183/O356</f>
        <v>0.18376862303977837</v>
      </c>
      <c r="P184" s="193">
        <f>P183/P356</f>
        <v>0.18600905278522825</v>
      </c>
      <c r="Q184" s="193"/>
      <c r="R184" s="193"/>
      <c r="S184" s="193"/>
      <c r="T184" s="193"/>
      <c r="V184" s="7"/>
    </row>
    <row r="185" spans="1:22" ht="10.5">
      <c r="A185" s="6" t="s">
        <v>78</v>
      </c>
      <c r="C185" s="7" t="s">
        <v>24</v>
      </c>
      <c r="G185" s="26">
        <f>F183+G183</f>
        <v>6121</v>
      </c>
      <c r="H185" s="26">
        <f>F183+G183+H183</f>
        <v>8795</v>
      </c>
      <c r="I185" s="26">
        <f>F183+G183+H183+I183</f>
        <v>12124</v>
      </c>
      <c r="K185" s="19"/>
      <c r="L185" s="19"/>
      <c r="M185" s="19"/>
      <c r="N185" s="19"/>
      <c r="V185" s="7"/>
    </row>
    <row r="186" spans="11:22" ht="10.5">
      <c r="K186" s="19"/>
      <c r="L186" s="19"/>
      <c r="M186" s="19"/>
      <c r="N186" s="19"/>
      <c r="V186" s="7"/>
    </row>
    <row r="187" spans="1:22" ht="10.5">
      <c r="A187" s="6" t="s">
        <v>77</v>
      </c>
      <c r="B187" s="7" t="s">
        <v>79</v>
      </c>
      <c r="C187" s="21" t="s">
        <v>344</v>
      </c>
      <c r="D187" s="8" t="s">
        <v>20</v>
      </c>
      <c r="E187" s="8">
        <v>1</v>
      </c>
      <c r="F187" s="11"/>
      <c r="G187" s="26">
        <v>484</v>
      </c>
      <c r="H187" s="9">
        <v>274</v>
      </c>
      <c r="I187" s="26">
        <v>275</v>
      </c>
      <c r="J187" s="38">
        <f aca="true" t="shared" si="61" ref="J187:J203">F187+G187+H187+I187</f>
        <v>1033</v>
      </c>
      <c r="K187" s="9"/>
      <c r="L187" s="228">
        <v>4492</v>
      </c>
      <c r="M187" s="10">
        <v>4492</v>
      </c>
      <c r="N187" s="10">
        <v>4492</v>
      </c>
      <c r="O187" s="175">
        <f aca="true" t="shared" si="62" ref="O187:O203">$F187*$K187+$G187*$L187</f>
        <v>2174128</v>
      </c>
      <c r="P187" s="112">
        <f aca="true" t="shared" si="63" ref="P187:P203">O187+(H187+I187)*L187</f>
        <v>4640236</v>
      </c>
      <c r="Q187" s="104">
        <f aca="true" t="shared" si="64" ref="Q187:Q198">IF(K187&gt;prisgrense,F187*prisgrense,F187*K187)</f>
        <v>0</v>
      </c>
      <c r="R187" s="104">
        <f aca="true" t="shared" si="65" ref="R187:R198">IF(L187&gt;prisgrense,G187*prisgrense,G187*L187)</f>
        <v>2174128</v>
      </c>
      <c r="S187" s="104">
        <f aca="true" t="shared" si="66" ref="S187:S198">IF(M187&gt;prisgrense,H187*prisgrense,H187*M187)</f>
        <v>1230808</v>
      </c>
      <c r="T187" s="104">
        <f aca="true" t="shared" si="67" ref="T187:T198">IF(N187&gt;prisgrense,I187*prisgrense,I187*N187)</f>
        <v>1235300</v>
      </c>
      <c r="U187" s="10">
        <f aca="true" t="shared" si="68" ref="U187:U203">SUM(Q187:T187)</f>
        <v>4640236</v>
      </c>
      <c r="V187" s="7" t="s">
        <v>341</v>
      </c>
    </row>
    <row r="188" spans="1:22" ht="10.5">
      <c r="A188" s="6" t="s">
        <v>77</v>
      </c>
      <c r="B188" s="7" t="s">
        <v>79</v>
      </c>
      <c r="C188" s="21" t="s">
        <v>76</v>
      </c>
      <c r="D188" s="8" t="s">
        <v>22</v>
      </c>
      <c r="E188" s="8">
        <v>2</v>
      </c>
      <c r="F188" s="9">
        <v>27</v>
      </c>
      <c r="G188" s="26">
        <v>33</v>
      </c>
      <c r="H188" s="26">
        <v>56</v>
      </c>
      <c r="I188" s="26">
        <v>34</v>
      </c>
      <c r="J188" s="38">
        <f t="shared" si="61"/>
        <v>150</v>
      </c>
      <c r="K188" s="10">
        <v>4416</v>
      </c>
      <c r="L188" s="228">
        <v>4492</v>
      </c>
      <c r="M188" s="10">
        <v>4492</v>
      </c>
      <c r="N188" s="10">
        <v>4492</v>
      </c>
      <c r="O188" s="175">
        <f t="shared" si="62"/>
        <v>267468</v>
      </c>
      <c r="P188" s="112">
        <f t="shared" si="63"/>
        <v>671748</v>
      </c>
      <c r="Q188" s="104">
        <f t="shared" si="64"/>
        <v>119232</v>
      </c>
      <c r="R188" s="104">
        <f t="shared" si="65"/>
        <v>148236</v>
      </c>
      <c r="S188" s="104">
        <f t="shared" si="66"/>
        <v>251552</v>
      </c>
      <c r="T188" s="104">
        <f t="shared" si="67"/>
        <v>152728</v>
      </c>
      <c r="U188" s="10">
        <f t="shared" si="68"/>
        <v>671748</v>
      </c>
      <c r="V188" s="7"/>
    </row>
    <row r="189" spans="1:22" ht="10.5">
      <c r="A189" s="6" t="s">
        <v>77</v>
      </c>
      <c r="B189" s="7" t="s">
        <v>79</v>
      </c>
      <c r="C189" s="21" t="s">
        <v>337</v>
      </c>
      <c r="D189" s="8" t="s">
        <v>20</v>
      </c>
      <c r="E189" s="8">
        <v>1</v>
      </c>
      <c r="F189" s="11"/>
      <c r="G189" s="26">
        <v>32</v>
      </c>
      <c r="H189" s="26">
        <v>17</v>
      </c>
      <c r="I189" s="26">
        <v>25</v>
      </c>
      <c r="J189" s="38">
        <f t="shared" si="61"/>
        <v>74</v>
      </c>
      <c r="L189" s="228">
        <v>5292</v>
      </c>
      <c r="M189" s="10">
        <v>5292</v>
      </c>
      <c r="N189" s="10">
        <v>5292</v>
      </c>
      <c r="O189" s="175">
        <f t="shared" si="62"/>
        <v>169344</v>
      </c>
      <c r="P189" s="112">
        <f t="shared" si="63"/>
        <v>391608</v>
      </c>
      <c r="Q189" s="104">
        <f t="shared" si="64"/>
        <v>0</v>
      </c>
      <c r="R189" s="104">
        <f t="shared" si="65"/>
        <v>146176</v>
      </c>
      <c r="S189" s="104">
        <f t="shared" si="66"/>
        <v>77656</v>
      </c>
      <c r="T189" s="104">
        <f t="shared" si="67"/>
        <v>114200</v>
      </c>
      <c r="U189" s="10">
        <f t="shared" si="68"/>
        <v>338032</v>
      </c>
      <c r="V189" s="7" t="s">
        <v>341</v>
      </c>
    </row>
    <row r="190" spans="1:22" ht="10.5">
      <c r="A190" s="6" t="s">
        <v>77</v>
      </c>
      <c r="B190" s="7" t="s">
        <v>79</v>
      </c>
      <c r="C190" s="21" t="s">
        <v>75</v>
      </c>
      <c r="D190" s="8" t="s">
        <v>20</v>
      </c>
      <c r="E190" s="8">
        <v>1</v>
      </c>
      <c r="F190" s="9">
        <v>23</v>
      </c>
      <c r="G190" s="26">
        <v>5</v>
      </c>
      <c r="H190" s="26">
        <v>10</v>
      </c>
      <c r="I190" s="26">
        <v>18</v>
      </c>
      <c r="J190" s="38">
        <f t="shared" si="61"/>
        <v>56</v>
      </c>
      <c r="K190" s="10">
        <v>4416</v>
      </c>
      <c r="L190" s="228">
        <v>4492</v>
      </c>
      <c r="M190" s="10">
        <v>4492</v>
      </c>
      <c r="N190" s="10">
        <v>4492</v>
      </c>
      <c r="O190" s="175">
        <f t="shared" si="62"/>
        <v>124028</v>
      </c>
      <c r="P190" s="112">
        <f t="shared" si="63"/>
        <v>249804</v>
      </c>
      <c r="Q190" s="104">
        <f t="shared" si="64"/>
        <v>101568</v>
      </c>
      <c r="R190" s="104">
        <f t="shared" si="65"/>
        <v>22460</v>
      </c>
      <c r="S190" s="104">
        <f t="shared" si="66"/>
        <v>44920</v>
      </c>
      <c r="T190" s="104">
        <f t="shared" si="67"/>
        <v>80856</v>
      </c>
      <c r="U190" s="10">
        <f t="shared" si="68"/>
        <v>249804</v>
      </c>
      <c r="V190" s="7"/>
    </row>
    <row r="191" spans="1:22" ht="10.5">
      <c r="A191" s="6" t="s">
        <v>77</v>
      </c>
      <c r="B191" s="7" t="s">
        <v>79</v>
      </c>
      <c r="C191" s="21" t="s">
        <v>98</v>
      </c>
      <c r="D191" s="8" t="s">
        <v>22</v>
      </c>
      <c r="E191" s="8">
        <v>2</v>
      </c>
      <c r="F191" s="9">
        <v>27</v>
      </c>
      <c r="G191" s="26">
        <v>24</v>
      </c>
      <c r="H191" s="26">
        <v>4</v>
      </c>
      <c r="I191" s="26">
        <v>0</v>
      </c>
      <c r="J191" s="38">
        <f t="shared" si="61"/>
        <v>55</v>
      </c>
      <c r="K191" s="10">
        <v>4416</v>
      </c>
      <c r="L191" s="10">
        <v>4416</v>
      </c>
      <c r="M191" s="10">
        <v>4416</v>
      </c>
      <c r="N191" s="10">
        <v>4416</v>
      </c>
      <c r="O191" s="175">
        <f t="shared" si="62"/>
        <v>225216</v>
      </c>
      <c r="P191" s="112">
        <f t="shared" si="63"/>
        <v>242880</v>
      </c>
      <c r="Q191" s="104">
        <f t="shared" si="64"/>
        <v>119232</v>
      </c>
      <c r="R191" s="104">
        <f t="shared" si="65"/>
        <v>105984</v>
      </c>
      <c r="S191" s="104">
        <f t="shared" si="66"/>
        <v>17664</v>
      </c>
      <c r="T191" s="104">
        <f t="shared" si="67"/>
        <v>0</v>
      </c>
      <c r="U191" s="10">
        <f t="shared" si="68"/>
        <v>242880</v>
      </c>
      <c r="V191" s="7" t="s">
        <v>268</v>
      </c>
    </row>
    <row r="192" spans="1:22" ht="10.5">
      <c r="A192" s="6" t="s">
        <v>77</v>
      </c>
      <c r="B192" s="7" t="s">
        <v>79</v>
      </c>
      <c r="C192" s="21" t="s">
        <v>127</v>
      </c>
      <c r="D192" s="8" t="s">
        <v>22</v>
      </c>
      <c r="E192" s="8">
        <v>2</v>
      </c>
      <c r="F192" s="11">
        <v>26</v>
      </c>
      <c r="G192" s="26">
        <v>18</v>
      </c>
      <c r="H192" s="26">
        <v>4</v>
      </c>
      <c r="I192" s="26">
        <v>5</v>
      </c>
      <c r="J192" s="38">
        <f t="shared" si="61"/>
        <v>53</v>
      </c>
      <c r="K192" s="10">
        <v>4936</v>
      </c>
      <c r="L192" s="10">
        <v>4936</v>
      </c>
      <c r="M192" s="10">
        <v>4936</v>
      </c>
      <c r="N192" s="10">
        <v>4936</v>
      </c>
      <c r="O192" s="175">
        <f t="shared" si="62"/>
        <v>217184</v>
      </c>
      <c r="P192" s="112">
        <f t="shared" si="63"/>
        <v>261608</v>
      </c>
      <c r="Q192" s="104">
        <f t="shared" si="64"/>
        <v>118768</v>
      </c>
      <c r="R192" s="104">
        <f t="shared" si="65"/>
        <v>82224</v>
      </c>
      <c r="S192" s="104">
        <f t="shared" si="66"/>
        <v>18272</v>
      </c>
      <c r="T192" s="104">
        <f t="shared" si="67"/>
        <v>22840</v>
      </c>
      <c r="U192" s="10">
        <f t="shared" si="68"/>
        <v>242104</v>
      </c>
      <c r="V192" s="7" t="s">
        <v>268</v>
      </c>
    </row>
    <row r="193" spans="1:22" ht="10.5">
      <c r="A193" s="6" t="s">
        <v>77</v>
      </c>
      <c r="B193" s="7" t="s">
        <v>79</v>
      </c>
      <c r="C193" s="21" t="s">
        <v>136</v>
      </c>
      <c r="D193" s="8" t="s">
        <v>119</v>
      </c>
      <c r="E193" s="8">
        <v>2</v>
      </c>
      <c r="F193" s="11">
        <v>39</v>
      </c>
      <c r="G193" s="26">
        <v>10</v>
      </c>
      <c r="H193" s="26">
        <v>-3</v>
      </c>
      <c r="I193" s="26">
        <v>1</v>
      </c>
      <c r="J193" s="38">
        <f t="shared" si="61"/>
        <v>47</v>
      </c>
      <c r="K193" s="10">
        <v>4936</v>
      </c>
      <c r="L193" s="10">
        <v>4936</v>
      </c>
      <c r="M193" s="10">
        <v>4936</v>
      </c>
      <c r="N193" s="10">
        <v>4936</v>
      </c>
      <c r="O193" s="175">
        <f t="shared" si="62"/>
        <v>241864</v>
      </c>
      <c r="P193" s="112">
        <f t="shared" si="63"/>
        <v>231992</v>
      </c>
      <c r="Q193" s="104">
        <f t="shared" si="64"/>
        <v>178152</v>
      </c>
      <c r="R193" s="104">
        <f t="shared" si="65"/>
        <v>45680</v>
      </c>
      <c r="S193" s="104">
        <f t="shared" si="66"/>
        <v>-13704</v>
      </c>
      <c r="T193" s="104">
        <f t="shared" si="67"/>
        <v>4568</v>
      </c>
      <c r="U193" s="10">
        <f t="shared" si="68"/>
        <v>214696</v>
      </c>
      <c r="V193" s="7" t="s">
        <v>268</v>
      </c>
    </row>
    <row r="194" spans="1:22" ht="10.5">
      <c r="A194" s="6" t="s">
        <v>77</v>
      </c>
      <c r="B194" s="7" t="s">
        <v>79</v>
      </c>
      <c r="C194" s="21" t="s">
        <v>135</v>
      </c>
      <c r="D194" s="8" t="s">
        <v>22</v>
      </c>
      <c r="E194" s="8">
        <v>2</v>
      </c>
      <c r="F194" s="11">
        <v>10</v>
      </c>
      <c r="G194" s="26">
        <v>12</v>
      </c>
      <c r="H194" s="26">
        <v>2</v>
      </c>
      <c r="I194" s="26">
        <v>0</v>
      </c>
      <c r="J194" s="38">
        <f t="shared" si="61"/>
        <v>24</v>
      </c>
      <c r="K194" s="10">
        <v>4936</v>
      </c>
      <c r="L194" s="10">
        <v>4936</v>
      </c>
      <c r="M194" s="10">
        <v>4936</v>
      </c>
      <c r="N194" s="10">
        <v>4936</v>
      </c>
      <c r="O194" s="175">
        <f t="shared" si="62"/>
        <v>108592</v>
      </c>
      <c r="P194" s="112">
        <f t="shared" si="63"/>
        <v>118464</v>
      </c>
      <c r="Q194" s="104">
        <f t="shared" si="64"/>
        <v>45680</v>
      </c>
      <c r="R194" s="104">
        <f t="shared" si="65"/>
        <v>54816</v>
      </c>
      <c r="S194" s="104">
        <f t="shared" si="66"/>
        <v>9136</v>
      </c>
      <c r="T194" s="104">
        <f t="shared" si="67"/>
        <v>0</v>
      </c>
      <c r="U194" s="10">
        <f t="shared" si="68"/>
        <v>109632</v>
      </c>
      <c r="V194" s="7" t="s">
        <v>268</v>
      </c>
    </row>
    <row r="195" spans="1:22" ht="10.5">
      <c r="A195" s="6" t="s">
        <v>77</v>
      </c>
      <c r="B195" s="7" t="s">
        <v>79</v>
      </c>
      <c r="C195" s="21" t="s">
        <v>126</v>
      </c>
      <c r="D195" s="8" t="s">
        <v>20</v>
      </c>
      <c r="E195" s="8">
        <v>1</v>
      </c>
      <c r="F195" s="11">
        <v>18</v>
      </c>
      <c r="G195" s="26">
        <v>7</v>
      </c>
      <c r="H195" s="26">
        <v>2</v>
      </c>
      <c r="I195" s="26">
        <v>-3</v>
      </c>
      <c r="J195" s="38">
        <f t="shared" si="61"/>
        <v>24</v>
      </c>
      <c r="K195" s="10">
        <v>4879</v>
      </c>
      <c r="L195" s="10">
        <v>4879</v>
      </c>
      <c r="M195" s="10">
        <v>4879</v>
      </c>
      <c r="N195" s="10">
        <v>4879</v>
      </c>
      <c r="O195" s="175">
        <f t="shared" si="62"/>
        <v>121975</v>
      </c>
      <c r="P195" s="112">
        <f t="shared" si="63"/>
        <v>117096</v>
      </c>
      <c r="Q195" s="104">
        <f t="shared" si="64"/>
        <v>82224</v>
      </c>
      <c r="R195" s="104">
        <f t="shared" si="65"/>
        <v>31976</v>
      </c>
      <c r="S195" s="104">
        <f t="shared" si="66"/>
        <v>9136</v>
      </c>
      <c r="T195" s="104">
        <f t="shared" si="67"/>
        <v>-13704</v>
      </c>
      <c r="U195" s="10">
        <f t="shared" si="68"/>
        <v>109632</v>
      </c>
      <c r="V195" s="7" t="s">
        <v>268</v>
      </c>
    </row>
    <row r="196" spans="1:22" ht="10.5">
      <c r="A196" s="6" t="s">
        <v>77</v>
      </c>
      <c r="B196" s="7" t="s">
        <v>79</v>
      </c>
      <c r="C196" s="21" t="s">
        <v>89</v>
      </c>
      <c r="D196" s="8" t="s">
        <v>21</v>
      </c>
      <c r="E196" s="8">
        <v>2</v>
      </c>
      <c r="F196" s="9">
        <v>3</v>
      </c>
      <c r="G196" s="26">
        <v>6</v>
      </c>
      <c r="H196" s="26">
        <v>10</v>
      </c>
      <c r="I196" s="26">
        <v>4</v>
      </c>
      <c r="J196" s="38">
        <f t="shared" si="61"/>
        <v>23</v>
      </c>
      <c r="K196" s="10">
        <v>4416</v>
      </c>
      <c r="L196" s="228">
        <v>4492</v>
      </c>
      <c r="M196" s="10">
        <v>4492</v>
      </c>
      <c r="N196" s="10">
        <v>4492</v>
      </c>
      <c r="O196" s="175">
        <f t="shared" si="62"/>
        <v>40200</v>
      </c>
      <c r="P196" s="112">
        <f t="shared" si="63"/>
        <v>103088</v>
      </c>
      <c r="Q196" s="104">
        <f t="shared" si="64"/>
        <v>13248</v>
      </c>
      <c r="R196" s="104">
        <f t="shared" si="65"/>
        <v>26952</v>
      </c>
      <c r="S196" s="104">
        <f t="shared" si="66"/>
        <v>44920</v>
      </c>
      <c r="T196" s="104">
        <f t="shared" si="67"/>
        <v>17968</v>
      </c>
      <c r="U196" s="10">
        <f t="shared" si="68"/>
        <v>103088</v>
      </c>
      <c r="V196" s="7"/>
    </row>
    <row r="197" spans="1:22" ht="10.5">
      <c r="A197" s="6" t="s">
        <v>77</v>
      </c>
      <c r="B197" s="7" t="s">
        <v>79</v>
      </c>
      <c r="C197" s="21" t="s">
        <v>354</v>
      </c>
      <c r="D197" s="8" t="s">
        <v>20</v>
      </c>
      <c r="E197" s="8">
        <v>1</v>
      </c>
      <c r="F197" s="11"/>
      <c r="G197" s="26">
        <v>10</v>
      </c>
      <c r="H197" s="26">
        <v>4</v>
      </c>
      <c r="I197" s="26">
        <v>2</v>
      </c>
      <c r="J197" s="38">
        <f t="shared" si="61"/>
        <v>16</v>
      </c>
      <c r="L197" s="228">
        <v>4492</v>
      </c>
      <c r="M197" s="10">
        <v>4492</v>
      </c>
      <c r="N197" s="10">
        <v>4492</v>
      </c>
      <c r="O197" s="175">
        <f t="shared" si="62"/>
        <v>44920</v>
      </c>
      <c r="P197" s="112">
        <f t="shared" si="63"/>
        <v>71872</v>
      </c>
      <c r="Q197" s="104">
        <f t="shared" si="64"/>
        <v>0</v>
      </c>
      <c r="R197" s="104">
        <f t="shared" si="65"/>
        <v>44920</v>
      </c>
      <c r="S197" s="104">
        <f t="shared" si="66"/>
        <v>17968</v>
      </c>
      <c r="T197" s="104">
        <f t="shared" si="67"/>
        <v>8984</v>
      </c>
      <c r="U197" s="10">
        <f t="shared" si="68"/>
        <v>71872</v>
      </c>
      <c r="V197" s="7" t="s">
        <v>341</v>
      </c>
    </row>
    <row r="198" spans="1:22" ht="10.5">
      <c r="A198" s="6" t="s">
        <v>77</v>
      </c>
      <c r="B198" s="7" t="s">
        <v>79</v>
      </c>
      <c r="C198" s="21" t="s">
        <v>339</v>
      </c>
      <c r="D198" s="8" t="s">
        <v>20</v>
      </c>
      <c r="E198" s="8">
        <v>1</v>
      </c>
      <c r="F198" s="11"/>
      <c r="G198" s="26">
        <v>2</v>
      </c>
      <c r="H198" s="26">
        <v>5</v>
      </c>
      <c r="I198" s="26">
        <v>5</v>
      </c>
      <c r="J198" s="38">
        <f t="shared" si="61"/>
        <v>12</v>
      </c>
      <c r="L198" s="228">
        <v>4492</v>
      </c>
      <c r="M198" s="10">
        <v>4492</v>
      </c>
      <c r="N198" s="10">
        <v>4492</v>
      </c>
      <c r="O198" s="175">
        <f t="shared" si="62"/>
        <v>8984</v>
      </c>
      <c r="P198" s="112">
        <f t="shared" si="63"/>
        <v>53904</v>
      </c>
      <c r="Q198" s="104">
        <f t="shared" si="64"/>
        <v>0</v>
      </c>
      <c r="R198" s="104">
        <f t="shared" si="65"/>
        <v>8984</v>
      </c>
      <c r="S198" s="104">
        <f t="shared" si="66"/>
        <v>22460</v>
      </c>
      <c r="T198" s="104">
        <f t="shared" si="67"/>
        <v>22460</v>
      </c>
      <c r="U198" s="10">
        <f t="shared" si="68"/>
        <v>53904</v>
      </c>
      <c r="V198" s="7" t="s">
        <v>341</v>
      </c>
    </row>
    <row r="199" spans="1:22" ht="10.5">
      <c r="A199" s="6" t="s">
        <v>77</v>
      </c>
      <c r="B199" s="7" t="s">
        <v>79</v>
      </c>
      <c r="C199" s="21" t="s">
        <v>462</v>
      </c>
      <c r="D199" s="8" t="s">
        <v>22</v>
      </c>
      <c r="E199" s="8">
        <v>2</v>
      </c>
      <c r="F199" s="11"/>
      <c r="H199" s="26">
        <v>9</v>
      </c>
      <c r="I199" s="26">
        <v>2</v>
      </c>
      <c r="J199" s="38">
        <f t="shared" si="61"/>
        <v>11</v>
      </c>
      <c r="L199" s="228"/>
      <c r="M199" s="10">
        <v>4492</v>
      </c>
      <c r="N199" s="10">
        <v>4492</v>
      </c>
      <c r="O199" s="175">
        <f t="shared" si="62"/>
        <v>0</v>
      </c>
      <c r="P199" s="112">
        <f t="shared" si="63"/>
        <v>0</v>
      </c>
      <c r="Q199" s="104">
        <f aca="true" t="shared" si="69" ref="Q199:S203">IF(K199&gt;prisgrense,F199*prisgrense,F199*K199)</f>
        <v>0</v>
      </c>
      <c r="R199" s="104">
        <f t="shared" si="69"/>
        <v>0</v>
      </c>
      <c r="S199" s="104">
        <f t="shared" si="69"/>
        <v>40428</v>
      </c>
      <c r="T199" s="104"/>
      <c r="U199" s="10">
        <f t="shared" si="68"/>
        <v>40428</v>
      </c>
      <c r="V199" s="7" t="s">
        <v>467</v>
      </c>
    </row>
    <row r="200" spans="1:22" ht="10.5">
      <c r="A200" s="6" t="s">
        <v>77</v>
      </c>
      <c r="B200" s="7" t="s">
        <v>79</v>
      </c>
      <c r="C200" s="21" t="s">
        <v>88</v>
      </c>
      <c r="D200" s="8" t="s">
        <v>22</v>
      </c>
      <c r="E200" s="8">
        <v>2</v>
      </c>
      <c r="F200" s="9">
        <v>3</v>
      </c>
      <c r="G200" s="26">
        <v>2</v>
      </c>
      <c r="H200" s="26">
        <v>5</v>
      </c>
      <c r="I200" s="26">
        <v>0</v>
      </c>
      <c r="J200" s="38">
        <f t="shared" si="61"/>
        <v>10</v>
      </c>
      <c r="K200" s="10">
        <v>4416</v>
      </c>
      <c r="L200" s="10">
        <v>4492</v>
      </c>
      <c r="M200" s="10">
        <v>4492</v>
      </c>
      <c r="N200" s="10">
        <v>4492</v>
      </c>
      <c r="O200" s="175">
        <f t="shared" si="62"/>
        <v>22232</v>
      </c>
      <c r="P200" s="112">
        <f t="shared" si="63"/>
        <v>44692</v>
      </c>
      <c r="Q200" s="104">
        <f t="shared" si="69"/>
        <v>13248</v>
      </c>
      <c r="R200" s="104">
        <f t="shared" si="69"/>
        <v>8984</v>
      </c>
      <c r="S200" s="104">
        <f t="shared" si="69"/>
        <v>22460</v>
      </c>
      <c r="T200" s="104">
        <f>IF(N200&gt;prisgrense,I200*prisgrense,I200*N200)</f>
        <v>0</v>
      </c>
      <c r="U200" s="10">
        <f t="shared" si="68"/>
        <v>44692</v>
      </c>
      <c r="V200" s="7" t="s">
        <v>268</v>
      </c>
    </row>
    <row r="201" spans="1:22" ht="10.5">
      <c r="A201" s="6" t="s">
        <v>77</v>
      </c>
      <c r="B201" s="7" t="s">
        <v>79</v>
      </c>
      <c r="C201" s="21" t="s">
        <v>338</v>
      </c>
      <c r="D201" s="8" t="s">
        <v>20</v>
      </c>
      <c r="E201" s="8">
        <v>1</v>
      </c>
      <c r="F201" s="11"/>
      <c r="G201" s="26">
        <v>5</v>
      </c>
      <c r="I201" s="26">
        <v>0</v>
      </c>
      <c r="J201" s="38">
        <f t="shared" si="61"/>
        <v>5</v>
      </c>
      <c r="L201" s="228">
        <v>4936</v>
      </c>
      <c r="M201" s="10">
        <v>4936</v>
      </c>
      <c r="N201" s="10">
        <v>4936</v>
      </c>
      <c r="O201" s="175">
        <f t="shared" si="62"/>
        <v>24680</v>
      </c>
      <c r="P201" s="112">
        <f t="shared" si="63"/>
        <v>24680</v>
      </c>
      <c r="Q201" s="104">
        <f t="shared" si="69"/>
        <v>0</v>
      </c>
      <c r="R201" s="104">
        <f t="shared" si="69"/>
        <v>22840</v>
      </c>
      <c r="S201" s="104">
        <f t="shared" si="69"/>
        <v>0</v>
      </c>
      <c r="T201" s="104">
        <f>IF(N201&gt;prisgrense,I201*prisgrense,I201*N201)</f>
        <v>0</v>
      </c>
      <c r="U201" s="10">
        <f t="shared" si="68"/>
        <v>22840</v>
      </c>
      <c r="V201" s="7" t="s">
        <v>341</v>
      </c>
    </row>
    <row r="202" spans="1:22" ht="10.5">
      <c r="A202" s="6" t="s">
        <v>77</v>
      </c>
      <c r="B202" s="7" t="s">
        <v>79</v>
      </c>
      <c r="C202" s="21" t="s">
        <v>134</v>
      </c>
      <c r="D202" s="8" t="s">
        <v>21</v>
      </c>
      <c r="E202" s="8">
        <v>2</v>
      </c>
      <c r="F202" s="11">
        <v>2</v>
      </c>
      <c r="G202" s="26">
        <v>2</v>
      </c>
      <c r="I202" s="26">
        <v>0</v>
      </c>
      <c r="J202" s="38">
        <f t="shared" si="61"/>
        <v>4</v>
      </c>
      <c r="K202" s="10">
        <v>4936</v>
      </c>
      <c r="L202" s="10">
        <v>4936</v>
      </c>
      <c r="M202" s="10">
        <v>4936</v>
      </c>
      <c r="N202" s="10">
        <v>4936</v>
      </c>
      <c r="O202" s="175">
        <f t="shared" si="62"/>
        <v>19744</v>
      </c>
      <c r="P202" s="112">
        <f t="shared" si="63"/>
        <v>19744</v>
      </c>
      <c r="Q202" s="104">
        <f t="shared" si="69"/>
        <v>9136</v>
      </c>
      <c r="R202" s="104">
        <f t="shared" si="69"/>
        <v>9136</v>
      </c>
      <c r="S202" s="104">
        <f t="shared" si="69"/>
        <v>0</v>
      </c>
      <c r="T202" s="104">
        <f>IF(N202&gt;prisgrense,I202*prisgrense,I202*N202)</f>
        <v>0</v>
      </c>
      <c r="U202" s="10">
        <f t="shared" si="68"/>
        <v>18272</v>
      </c>
      <c r="V202" s="7" t="s">
        <v>268</v>
      </c>
    </row>
    <row r="203" spans="1:22" ht="11.25" thickBot="1">
      <c r="A203" s="6" t="s">
        <v>77</v>
      </c>
      <c r="B203" s="7" t="s">
        <v>79</v>
      </c>
      <c r="C203" s="21" t="s">
        <v>340</v>
      </c>
      <c r="D203" s="8" t="s">
        <v>20</v>
      </c>
      <c r="E203" s="8">
        <v>1</v>
      </c>
      <c r="F203" s="11"/>
      <c r="G203" s="26">
        <v>2</v>
      </c>
      <c r="I203" s="26">
        <v>0</v>
      </c>
      <c r="J203" s="38">
        <f t="shared" si="61"/>
        <v>2</v>
      </c>
      <c r="L203" s="10">
        <v>4274</v>
      </c>
      <c r="M203" s="10">
        <v>4274</v>
      </c>
      <c r="N203" s="10">
        <v>4274</v>
      </c>
      <c r="O203" s="175">
        <f t="shared" si="62"/>
        <v>8548</v>
      </c>
      <c r="P203" s="112">
        <f t="shared" si="63"/>
        <v>8548</v>
      </c>
      <c r="Q203" s="104">
        <f t="shared" si="69"/>
        <v>0</v>
      </c>
      <c r="R203" s="104">
        <f t="shared" si="69"/>
        <v>8548</v>
      </c>
      <c r="S203" s="104">
        <f t="shared" si="69"/>
        <v>0</v>
      </c>
      <c r="T203" s="104">
        <f>IF(N203&gt;prisgrense,I203*prisgrense,I203*N203)</f>
        <v>0</v>
      </c>
      <c r="U203" s="10">
        <f t="shared" si="68"/>
        <v>8548</v>
      </c>
      <c r="V203" s="7" t="s">
        <v>453</v>
      </c>
    </row>
    <row r="204" spans="1:22" ht="10.5">
      <c r="A204" s="12" t="s">
        <v>77</v>
      </c>
      <c r="B204" s="13"/>
      <c r="C204" s="13" t="s">
        <v>74</v>
      </c>
      <c r="D204" s="14"/>
      <c r="E204" s="14"/>
      <c r="F204" s="15">
        <f>SUM(F187:F203)</f>
        <v>178</v>
      </c>
      <c r="G204" s="15">
        <f>SUM(G187:G203)</f>
        <v>654</v>
      </c>
      <c r="H204" s="30">
        <f>SUM(H187:H203)</f>
        <v>399</v>
      </c>
      <c r="I204" s="30">
        <f>SUM(I187:I203)</f>
        <v>368</v>
      </c>
      <c r="J204" s="39">
        <f>SUM(J187:J203)</f>
        <v>1599</v>
      </c>
      <c r="K204" s="80"/>
      <c r="L204" s="80"/>
      <c r="M204" s="80"/>
      <c r="N204" s="80"/>
      <c r="O204" s="170">
        <f aca="true" t="shared" si="70" ref="O204:U204">SUM(O187:O203)</f>
        <v>3819107</v>
      </c>
      <c r="P204" s="194">
        <f t="shared" si="70"/>
        <v>7251964</v>
      </c>
      <c r="Q204" s="194">
        <f t="shared" si="70"/>
        <v>800488</v>
      </c>
      <c r="R204" s="194">
        <f t="shared" si="70"/>
        <v>2942044</v>
      </c>
      <c r="S204" s="194">
        <f t="shared" si="70"/>
        <v>1793676</v>
      </c>
      <c r="T204" s="194">
        <f t="shared" si="70"/>
        <v>1646200</v>
      </c>
      <c r="U204" s="16">
        <f t="shared" si="70"/>
        <v>7182408</v>
      </c>
      <c r="V204" s="7"/>
    </row>
    <row r="205" spans="1:22" ht="10.5">
      <c r="A205" s="22" t="s">
        <v>77</v>
      </c>
      <c r="B205" s="23"/>
      <c r="C205" s="23" t="s">
        <v>23</v>
      </c>
      <c r="D205" s="24"/>
      <c r="E205" s="24"/>
      <c r="F205" s="42">
        <f>F204/F356</f>
        <v>0.011126390798849856</v>
      </c>
      <c r="G205" s="42">
        <f>G204/G356</f>
        <v>0.033165982047771186</v>
      </c>
      <c r="H205" s="42">
        <f>H204/H356</f>
        <v>0.0269248937175248</v>
      </c>
      <c r="I205" s="44">
        <f>I204/I356</f>
        <v>0.02142524452724732</v>
      </c>
      <c r="J205" s="43">
        <f>J204/J356</f>
        <v>0.023614721172022686</v>
      </c>
      <c r="K205" s="19"/>
      <c r="L205" s="19"/>
      <c r="M205" s="19"/>
      <c r="N205" s="19"/>
      <c r="O205" s="178">
        <f>O204/O356</f>
        <v>0.02278457758587526</v>
      </c>
      <c r="P205" s="193">
        <f>P204/P356</f>
        <v>0.022315850493971393</v>
      </c>
      <c r="Q205" s="193"/>
      <c r="R205" s="193"/>
      <c r="S205" s="193"/>
      <c r="T205" s="193"/>
      <c r="V205" s="7"/>
    </row>
    <row r="206" spans="1:22" ht="10.5">
      <c r="A206" s="6" t="s">
        <v>77</v>
      </c>
      <c r="C206" s="7" t="s">
        <v>24</v>
      </c>
      <c r="G206" s="26">
        <f>F204+G204</f>
        <v>832</v>
      </c>
      <c r="H206" s="26">
        <f>F204+G204+H204</f>
        <v>1231</v>
      </c>
      <c r="I206" s="26">
        <f>F204+G204+H204+I204</f>
        <v>1599</v>
      </c>
      <c r="K206" s="19"/>
      <c r="L206" s="19"/>
      <c r="M206" s="19"/>
      <c r="N206" s="19"/>
      <c r="V206" s="7"/>
    </row>
    <row r="207" spans="11:22" ht="10.5">
      <c r="K207" s="19"/>
      <c r="L207" s="19"/>
      <c r="M207" s="19"/>
      <c r="N207" s="19"/>
      <c r="V207" s="23"/>
    </row>
    <row r="208" spans="1:22" ht="10.5">
      <c r="A208" s="6" t="s">
        <v>44</v>
      </c>
      <c r="B208" s="7" t="s">
        <v>44</v>
      </c>
      <c r="C208" s="110" t="s">
        <v>444</v>
      </c>
      <c r="D208" s="111" t="s">
        <v>20</v>
      </c>
      <c r="E208" s="111">
        <v>1</v>
      </c>
      <c r="F208" s="9">
        <v>670</v>
      </c>
      <c r="G208" s="26">
        <v>572</v>
      </c>
      <c r="H208" s="26">
        <v>364</v>
      </c>
      <c r="I208" s="21">
        <v>443</v>
      </c>
      <c r="J208" s="38">
        <f aca="true" t="shared" si="71" ref="J208:J234">F208+G208+H208+I208</f>
        <v>2049</v>
      </c>
      <c r="K208" s="10">
        <v>5136</v>
      </c>
      <c r="L208" s="228">
        <v>4888</v>
      </c>
      <c r="M208" s="10">
        <v>4888</v>
      </c>
      <c r="N208" s="10">
        <v>4888</v>
      </c>
      <c r="O208" s="175">
        <f aca="true" t="shared" si="72" ref="O208:O234">$F208*$K208+$G208*$L208</f>
        <v>6237056</v>
      </c>
      <c r="P208" s="112">
        <f aca="true" t="shared" si="73" ref="P208:P234">O208+(H208+I208)*L208</f>
        <v>10181672</v>
      </c>
      <c r="Q208" s="104">
        <f aca="true" t="shared" si="74" ref="Q208:Q234">IF(K208&gt;prisgrense,F208*prisgrense,F208*K208)</f>
        <v>3060560</v>
      </c>
      <c r="R208" s="104">
        <f aca="true" t="shared" si="75" ref="R208:R234">IF(L208&gt;prisgrense,G208*prisgrense,G208*L208)</f>
        <v>2612896</v>
      </c>
      <c r="S208" s="104">
        <f aca="true" t="shared" si="76" ref="S208:S234">IF(M208&gt;prisgrense,H208*prisgrense,H208*M208)</f>
        <v>1662752</v>
      </c>
      <c r="T208" s="104">
        <f aca="true" t="shared" si="77" ref="T208:T234">IF(N208&gt;prisgrense,I208*prisgrense,I208*N208)</f>
        <v>2023624</v>
      </c>
      <c r="U208" s="10">
        <f aca="true" t="shared" si="78" ref="U208:U234">SUM(Q208:T208)</f>
        <v>9359832</v>
      </c>
      <c r="V208" s="7"/>
    </row>
    <row r="209" spans="1:22" ht="10.5">
      <c r="A209" s="6" t="s">
        <v>44</v>
      </c>
      <c r="B209" s="7" t="s">
        <v>44</v>
      </c>
      <c r="C209" s="110" t="s">
        <v>450</v>
      </c>
      <c r="D209" s="111" t="s">
        <v>21</v>
      </c>
      <c r="E209" s="111">
        <v>2</v>
      </c>
      <c r="F209" s="9">
        <v>674</v>
      </c>
      <c r="G209" s="26">
        <v>290</v>
      </c>
      <c r="H209" s="26">
        <v>514</v>
      </c>
      <c r="I209" s="21">
        <v>356</v>
      </c>
      <c r="J209" s="38">
        <f t="shared" si="71"/>
        <v>1834</v>
      </c>
      <c r="K209" s="10">
        <v>5616</v>
      </c>
      <c r="L209" s="228">
        <v>5048</v>
      </c>
      <c r="M209" s="10">
        <v>5048</v>
      </c>
      <c r="N209" s="10">
        <v>5048</v>
      </c>
      <c r="O209" s="175">
        <f t="shared" si="72"/>
        <v>5249104</v>
      </c>
      <c r="P209" s="112">
        <f t="shared" si="73"/>
        <v>9640864</v>
      </c>
      <c r="Q209" s="104">
        <f t="shared" si="74"/>
        <v>3078832</v>
      </c>
      <c r="R209" s="104">
        <f t="shared" si="75"/>
        <v>1324720</v>
      </c>
      <c r="S209" s="104">
        <f t="shared" si="76"/>
        <v>2347952</v>
      </c>
      <c r="T209" s="104">
        <f t="shared" si="77"/>
        <v>1626208</v>
      </c>
      <c r="U209" s="10">
        <f t="shared" si="78"/>
        <v>8377712</v>
      </c>
      <c r="V209" s="7"/>
    </row>
    <row r="210" spans="1:22" ht="10.5">
      <c r="A210" s="6" t="s">
        <v>44</v>
      </c>
      <c r="B210" s="7" t="s">
        <v>44</v>
      </c>
      <c r="C210" s="7" t="s">
        <v>427</v>
      </c>
      <c r="D210" s="8" t="s">
        <v>21</v>
      </c>
      <c r="E210" s="8">
        <v>2</v>
      </c>
      <c r="G210" s="26">
        <v>455</v>
      </c>
      <c r="H210" s="26">
        <v>568</v>
      </c>
      <c r="I210" s="21">
        <v>500</v>
      </c>
      <c r="J210" s="38">
        <f t="shared" si="71"/>
        <v>1523</v>
      </c>
      <c r="L210" s="228">
        <v>4568</v>
      </c>
      <c r="M210" s="10">
        <v>4568</v>
      </c>
      <c r="N210" s="10">
        <v>4568</v>
      </c>
      <c r="O210" s="175">
        <f t="shared" si="72"/>
        <v>2078440</v>
      </c>
      <c r="P210" s="112">
        <f t="shared" si="73"/>
        <v>6957064</v>
      </c>
      <c r="Q210" s="104">
        <f t="shared" si="74"/>
        <v>0</v>
      </c>
      <c r="R210" s="104">
        <f t="shared" si="75"/>
        <v>2078440</v>
      </c>
      <c r="S210" s="104">
        <f t="shared" si="76"/>
        <v>2594624</v>
      </c>
      <c r="T210" s="104">
        <f t="shared" si="77"/>
        <v>2284000</v>
      </c>
      <c r="U210" s="10">
        <f t="shared" si="78"/>
        <v>6957064</v>
      </c>
      <c r="V210" s="7"/>
    </row>
    <row r="211" spans="1:22" ht="10.5">
      <c r="A211" s="6" t="s">
        <v>44</v>
      </c>
      <c r="B211" s="7" t="s">
        <v>44</v>
      </c>
      <c r="C211" s="7" t="s">
        <v>426</v>
      </c>
      <c r="D211" s="8" t="s">
        <v>20</v>
      </c>
      <c r="E211" s="8">
        <v>1</v>
      </c>
      <c r="G211" s="26">
        <v>563</v>
      </c>
      <c r="H211" s="26">
        <v>322</v>
      </c>
      <c r="I211" s="21">
        <v>372</v>
      </c>
      <c r="J211" s="38">
        <f t="shared" si="71"/>
        <v>1257</v>
      </c>
      <c r="L211" s="228">
        <v>4568</v>
      </c>
      <c r="M211" s="10">
        <v>4568</v>
      </c>
      <c r="N211" s="10">
        <v>4568</v>
      </c>
      <c r="O211" s="175">
        <f t="shared" si="72"/>
        <v>2571784</v>
      </c>
      <c r="P211" s="112">
        <f t="shared" si="73"/>
        <v>5741976</v>
      </c>
      <c r="Q211" s="104">
        <f t="shared" si="74"/>
        <v>0</v>
      </c>
      <c r="R211" s="104">
        <f t="shared" si="75"/>
        <v>2571784</v>
      </c>
      <c r="S211" s="104">
        <f t="shared" si="76"/>
        <v>1470896</v>
      </c>
      <c r="T211" s="104">
        <f t="shared" si="77"/>
        <v>1699296</v>
      </c>
      <c r="U211" s="10">
        <f t="shared" si="78"/>
        <v>5741976</v>
      </c>
      <c r="V211" s="23"/>
    </row>
    <row r="212" spans="1:22" ht="10.5">
      <c r="A212" s="6" t="s">
        <v>44</v>
      </c>
      <c r="B212" s="7" t="s">
        <v>44</v>
      </c>
      <c r="C212" s="110" t="s">
        <v>445</v>
      </c>
      <c r="D212" s="111" t="s">
        <v>20</v>
      </c>
      <c r="E212" s="111">
        <v>1</v>
      </c>
      <c r="F212" s="9">
        <v>305</v>
      </c>
      <c r="G212" s="26">
        <v>242</v>
      </c>
      <c r="H212" s="26">
        <v>180</v>
      </c>
      <c r="I212" s="21">
        <v>224</v>
      </c>
      <c r="J212" s="38">
        <f t="shared" si="71"/>
        <v>951</v>
      </c>
      <c r="K212" s="10">
        <v>5296</v>
      </c>
      <c r="L212" s="228">
        <v>4888</v>
      </c>
      <c r="M212" s="10">
        <v>4888</v>
      </c>
      <c r="N212" s="10">
        <v>4888</v>
      </c>
      <c r="O212" s="175">
        <f t="shared" si="72"/>
        <v>2798176</v>
      </c>
      <c r="P212" s="112">
        <f t="shared" si="73"/>
        <v>4772928</v>
      </c>
      <c r="Q212" s="104">
        <f t="shared" si="74"/>
        <v>1393240</v>
      </c>
      <c r="R212" s="104">
        <f t="shared" si="75"/>
        <v>1105456</v>
      </c>
      <c r="S212" s="104">
        <f t="shared" si="76"/>
        <v>822240</v>
      </c>
      <c r="T212" s="104">
        <f t="shared" si="77"/>
        <v>1023232</v>
      </c>
      <c r="U212" s="10">
        <f t="shared" si="78"/>
        <v>4344168</v>
      </c>
      <c r="V212" s="7"/>
    </row>
    <row r="213" spans="1:22" ht="10.5">
      <c r="A213" s="6" t="s">
        <v>44</v>
      </c>
      <c r="B213" s="7" t="s">
        <v>44</v>
      </c>
      <c r="C213" s="7" t="s">
        <v>423</v>
      </c>
      <c r="D213" s="8" t="s">
        <v>20</v>
      </c>
      <c r="E213" s="8">
        <v>1</v>
      </c>
      <c r="G213" s="26">
        <v>104</v>
      </c>
      <c r="H213" s="26">
        <v>309</v>
      </c>
      <c r="I213" s="21">
        <v>507</v>
      </c>
      <c r="J213" s="38">
        <f t="shared" si="71"/>
        <v>920</v>
      </c>
      <c r="L213" s="228">
        <v>5688</v>
      </c>
      <c r="M213" s="10">
        <v>5688</v>
      </c>
      <c r="N213" s="10">
        <v>5688</v>
      </c>
      <c r="O213" s="175">
        <f t="shared" si="72"/>
        <v>591552</v>
      </c>
      <c r="P213" s="112">
        <f t="shared" si="73"/>
        <v>5232960</v>
      </c>
      <c r="Q213" s="104">
        <f t="shared" si="74"/>
        <v>0</v>
      </c>
      <c r="R213" s="104">
        <f t="shared" si="75"/>
        <v>475072</v>
      </c>
      <c r="S213" s="104">
        <f t="shared" si="76"/>
        <v>1411512</v>
      </c>
      <c r="T213" s="104">
        <f t="shared" si="77"/>
        <v>2315976</v>
      </c>
      <c r="U213" s="10">
        <f t="shared" si="78"/>
        <v>4202560</v>
      </c>
      <c r="V213" s="7"/>
    </row>
    <row r="214" spans="1:22" ht="10.5">
      <c r="A214" s="6" t="s">
        <v>44</v>
      </c>
      <c r="B214" s="7" t="s">
        <v>44</v>
      </c>
      <c r="C214" s="110" t="s">
        <v>237</v>
      </c>
      <c r="D214" s="111" t="s">
        <v>21</v>
      </c>
      <c r="E214" s="111">
        <v>2</v>
      </c>
      <c r="F214" s="9">
        <v>638</v>
      </c>
      <c r="G214" s="26">
        <v>83</v>
      </c>
      <c r="H214" s="26">
        <v>18</v>
      </c>
      <c r="I214" s="21">
        <v>25</v>
      </c>
      <c r="J214" s="38">
        <f t="shared" si="71"/>
        <v>764</v>
      </c>
      <c r="K214" s="10">
        <v>4776</v>
      </c>
      <c r="L214" s="10">
        <v>4776</v>
      </c>
      <c r="M214" s="10">
        <v>4776</v>
      </c>
      <c r="N214" s="10">
        <v>4776</v>
      </c>
      <c r="O214" s="175">
        <f t="shared" si="72"/>
        <v>3443496</v>
      </c>
      <c r="P214" s="112">
        <f t="shared" si="73"/>
        <v>3648864</v>
      </c>
      <c r="Q214" s="104">
        <f t="shared" si="74"/>
        <v>2914384</v>
      </c>
      <c r="R214" s="104">
        <f t="shared" si="75"/>
        <v>379144</v>
      </c>
      <c r="S214" s="104">
        <f t="shared" si="76"/>
        <v>82224</v>
      </c>
      <c r="T214" s="104">
        <f t="shared" si="77"/>
        <v>114200</v>
      </c>
      <c r="U214" s="10">
        <f t="shared" si="78"/>
        <v>3489952</v>
      </c>
      <c r="V214" s="7" t="s">
        <v>268</v>
      </c>
    </row>
    <row r="215" spans="1:22" ht="10.5">
      <c r="A215" s="6" t="s">
        <v>44</v>
      </c>
      <c r="B215" s="7" t="s">
        <v>44</v>
      </c>
      <c r="C215" s="110" t="s">
        <v>236</v>
      </c>
      <c r="D215" s="111" t="s">
        <v>20</v>
      </c>
      <c r="E215" s="111">
        <v>1</v>
      </c>
      <c r="F215" s="9">
        <v>473</v>
      </c>
      <c r="G215" s="26">
        <v>77</v>
      </c>
      <c r="H215" s="26">
        <v>64</v>
      </c>
      <c r="I215" s="21">
        <v>53</v>
      </c>
      <c r="J215" s="38">
        <f t="shared" si="71"/>
        <v>667</v>
      </c>
      <c r="K215" s="10">
        <v>4776</v>
      </c>
      <c r="L215" s="10">
        <v>4776</v>
      </c>
      <c r="M215" s="10">
        <v>4776</v>
      </c>
      <c r="N215" s="10">
        <v>4776</v>
      </c>
      <c r="O215" s="175">
        <f t="shared" si="72"/>
        <v>2626800</v>
      </c>
      <c r="P215" s="112">
        <f t="shared" si="73"/>
        <v>3185592</v>
      </c>
      <c r="Q215" s="104">
        <f t="shared" si="74"/>
        <v>2160664</v>
      </c>
      <c r="R215" s="104">
        <f t="shared" si="75"/>
        <v>351736</v>
      </c>
      <c r="S215" s="104">
        <f t="shared" si="76"/>
        <v>292352</v>
      </c>
      <c r="T215" s="104">
        <f t="shared" si="77"/>
        <v>242104</v>
      </c>
      <c r="U215" s="10">
        <f t="shared" si="78"/>
        <v>3046856</v>
      </c>
      <c r="V215" s="7" t="s">
        <v>268</v>
      </c>
    </row>
    <row r="216" spans="1:22" ht="10.5">
      <c r="A216" s="6" t="s">
        <v>44</v>
      </c>
      <c r="B216" s="7" t="s">
        <v>44</v>
      </c>
      <c r="C216" s="7" t="s">
        <v>189</v>
      </c>
      <c r="D216" s="8" t="s">
        <v>20</v>
      </c>
      <c r="E216" s="8">
        <v>1</v>
      </c>
      <c r="F216" s="9">
        <v>352</v>
      </c>
      <c r="G216" s="26">
        <v>128</v>
      </c>
      <c r="H216" s="26">
        <v>63</v>
      </c>
      <c r="I216" s="21">
        <v>21</v>
      </c>
      <c r="J216" s="38">
        <f t="shared" si="71"/>
        <v>564</v>
      </c>
      <c r="K216" s="10">
        <v>4677</v>
      </c>
      <c r="L216" s="228">
        <v>4320</v>
      </c>
      <c r="M216" s="10">
        <v>4320</v>
      </c>
      <c r="N216" s="10">
        <v>4320</v>
      </c>
      <c r="O216" s="175">
        <f t="shared" si="72"/>
        <v>2199264</v>
      </c>
      <c r="P216" s="112">
        <f t="shared" si="73"/>
        <v>2562144</v>
      </c>
      <c r="Q216" s="104">
        <f t="shared" si="74"/>
        <v>1607936</v>
      </c>
      <c r="R216" s="104">
        <f t="shared" si="75"/>
        <v>552960</v>
      </c>
      <c r="S216" s="104">
        <f t="shared" si="76"/>
        <v>272160</v>
      </c>
      <c r="T216" s="104">
        <f t="shared" si="77"/>
        <v>90720</v>
      </c>
      <c r="U216" s="10">
        <f t="shared" si="78"/>
        <v>2523776</v>
      </c>
      <c r="V216" s="23"/>
    </row>
    <row r="217" spans="1:22" ht="10.5">
      <c r="A217" s="6" t="s">
        <v>44</v>
      </c>
      <c r="B217" s="7" t="s">
        <v>44</v>
      </c>
      <c r="C217" s="7" t="s">
        <v>425</v>
      </c>
      <c r="D217" s="8" t="s">
        <v>20</v>
      </c>
      <c r="E217" s="8">
        <v>1</v>
      </c>
      <c r="G217" s="26">
        <v>234</v>
      </c>
      <c r="H217" s="26">
        <v>161</v>
      </c>
      <c r="I217" s="21">
        <v>152</v>
      </c>
      <c r="J217" s="38">
        <f t="shared" si="71"/>
        <v>547</v>
      </c>
      <c r="L217" s="228">
        <v>4568</v>
      </c>
      <c r="M217" s="10">
        <v>4568</v>
      </c>
      <c r="N217" s="10">
        <v>4568</v>
      </c>
      <c r="O217" s="175">
        <f t="shared" si="72"/>
        <v>1068912</v>
      </c>
      <c r="P217" s="112">
        <f t="shared" si="73"/>
        <v>2498696</v>
      </c>
      <c r="Q217" s="104">
        <f t="shared" si="74"/>
        <v>0</v>
      </c>
      <c r="R217" s="104">
        <f t="shared" si="75"/>
        <v>1068912</v>
      </c>
      <c r="S217" s="104">
        <f t="shared" si="76"/>
        <v>735448</v>
      </c>
      <c r="T217" s="104">
        <f t="shared" si="77"/>
        <v>694336</v>
      </c>
      <c r="U217" s="10">
        <f t="shared" si="78"/>
        <v>2498696</v>
      </c>
      <c r="V217" s="23"/>
    </row>
    <row r="218" spans="1:22" ht="10.5">
      <c r="A218" s="6" t="s">
        <v>44</v>
      </c>
      <c r="B218" s="7" t="s">
        <v>44</v>
      </c>
      <c r="C218" s="7" t="s">
        <v>188</v>
      </c>
      <c r="D218" s="8" t="s">
        <v>20</v>
      </c>
      <c r="E218" s="8">
        <v>1</v>
      </c>
      <c r="F218" s="9">
        <v>317</v>
      </c>
      <c r="G218" s="26">
        <v>137</v>
      </c>
      <c r="H218" s="26">
        <v>52</v>
      </c>
      <c r="I218" s="21">
        <v>25</v>
      </c>
      <c r="J218" s="38">
        <f t="shared" si="71"/>
        <v>531</v>
      </c>
      <c r="K218" s="10">
        <v>4416</v>
      </c>
      <c r="L218" s="228">
        <v>4320</v>
      </c>
      <c r="M218" s="10">
        <v>4320</v>
      </c>
      <c r="N218" s="10">
        <v>4320</v>
      </c>
      <c r="O218" s="175">
        <f t="shared" si="72"/>
        <v>1991712</v>
      </c>
      <c r="P218" s="112">
        <f t="shared" si="73"/>
        <v>2324352</v>
      </c>
      <c r="Q218" s="104">
        <f t="shared" si="74"/>
        <v>1399872</v>
      </c>
      <c r="R218" s="104">
        <f t="shared" si="75"/>
        <v>591840</v>
      </c>
      <c r="S218" s="104">
        <f t="shared" si="76"/>
        <v>224640</v>
      </c>
      <c r="T218" s="104">
        <f t="shared" si="77"/>
        <v>108000</v>
      </c>
      <c r="U218" s="10">
        <f t="shared" si="78"/>
        <v>2324352</v>
      </c>
      <c r="V218" s="23"/>
    </row>
    <row r="219" spans="1:22" ht="10.5">
      <c r="A219" s="6" t="s">
        <v>44</v>
      </c>
      <c r="B219" s="7" t="s">
        <v>44</v>
      </c>
      <c r="C219" s="7" t="s">
        <v>424</v>
      </c>
      <c r="D219" s="8" t="s">
        <v>21</v>
      </c>
      <c r="E219" s="8">
        <v>2</v>
      </c>
      <c r="G219" s="26">
        <v>70</v>
      </c>
      <c r="H219" s="26">
        <v>247</v>
      </c>
      <c r="I219" s="21">
        <v>183</v>
      </c>
      <c r="J219" s="38">
        <f t="shared" si="71"/>
        <v>500</v>
      </c>
      <c r="L219" s="228">
        <v>5848</v>
      </c>
      <c r="M219" s="10">
        <v>5848</v>
      </c>
      <c r="N219" s="10">
        <v>5848</v>
      </c>
      <c r="O219" s="175">
        <f t="shared" si="72"/>
        <v>409360</v>
      </c>
      <c r="P219" s="112">
        <f t="shared" si="73"/>
        <v>2924000</v>
      </c>
      <c r="Q219" s="104">
        <f t="shared" si="74"/>
        <v>0</v>
      </c>
      <c r="R219" s="104">
        <f t="shared" si="75"/>
        <v>319760</v>
      </c>
      <c r="S219" s="104">
        <f t="shared" si="76"/>
        <v>1128296</v>
      </c>
      <c r="T219" s="104">
        <f t="shared" si="77"/>
        <v>835944</v>
      </c>
      <c r="U219" s="10">
        <f t="shared" si="78"/>
        <v>2284000</v>
      </c>
      <c r="V219" s="7"/>
    </row>
    <row r="220" spans="1:22" ht="10.5">
      <c r="A220" s="6" t="s">
        <v>44</v>
      </c>
      <c r="B220" s="7" t="s">
        <v>44</v>
      </c>
      <c r="C220" s="7" t="s">
        <v>422</v>
      </c>
      <c r="D220" s="8" t="s">
        <v>20</v>
      </c>
      <c r="E220" s="8">
        <v>1</v>
      </c>
      <c r="G220" s="26">
        <v>79</v>
      </c>
      <c r="H220" s="26">
        <v>153</v>
      </c>
      <c r="I220" s="21">
        <v>239</v>
      </c>
      <c r="J220" s="38">
        <f t="shared" si="71"/>
        <v>471</v>
      </c>
      <c r="L220" s="228">
        <v>5688</v>
      </c>
      <c r="M220" s="10">
        <v>5688</v>
      </c>
      <c r="N220" s="10">
        <v>5688</v>
      </c>
      <c r="O220" s="175">
        <f t="shared" si="72"/>
        <v>449352</v>
      </c>
      <c r="P220" s="112">
        <f t="shared" si="73"/>
        <v>2679048</v>
      </c>
      <c r="Q220" s="104">
        <f t="shared" si="74"/>
        <v>0</v>
      </c>
      <c r="R220" s="104">
        <f t="shared" si="75"/>
        <v>360872</v>
      </c>
      <c r="S220" s="104">
        <f t="shared" si="76"/>
        <v>698904</v>
      </c>
      <c r="T220" s="104">
        <f t="shared" si="77"/>
        <v>1091752</v>
      </c>
      <c r="U220" s="10">
        <f t="shared" si="78"/>
        <v>2151528</v>
      </c>
      <c r="V220" s="7"/>
    </row>
    <row r="221" spans="1:22" ht="10.5">
      <c r="A221" s="6" t="s">
        <v>44</v>
      </c>
      <c r="B221" s="7" t="s">
        <v>44</v>
      </c>
      <c r="C221" s="110" t="s">
        <v>451</v>
      </c>
      <c r="D221" s="111" t="s">
        <v>22</v>
      </c>
      <c r="E221" s="111">
        <v>2</v>
      </c>
      <c r="F221" s="9">
        <v>37</v>
      </c>
      <c r="G221" s="26">
        <v>73</v>
      </c>
      <c r="H221" s="26">
        <v>129</v>
      </c>
      <c r="I221" s="21">
        <v>129</v>
      </c>
      <c r="J221" s="38">
        <f t="shared" si="71"/>
        <v>368</v>
      </c>
      <c r="K221" s="10">
        <v>6016</v>
      </c>
      <c r="L221" s="228">
        <v>5208</v>
      </c>
      <c r="M221" s="10">
        <v>5208</v>
      </c>
      <c r="N221" s="10">
        <v>5208</v>
      </c>
      <c r="O221" s="175">
        <f t="shared" si="72"/>
        <v>602776</v>
      </c>
      <c r="P221" s="112">
        <f t="shared" si="73"/>
        <v>1946440</v>
      </c>
      <c r="Q221" s="104">
        <f t="shared" si="74"/>
        <v>169016</v>
      </c>
      <c r="R221" s="104">
        <f t="shared" si="75"/>
        <v>333464</v>
      </c>
      <c r="S221" s="104">
        <f t="shared" si="76"/>
        <v>589272</v>
      </c>
      <c r="T221" s="104">
        <f t="shared" si="77"/>
        <v>589272</v>
      </c>
      <c r="U221" s="10">
        <f t="shared" si="78"/>
        <v>1681024</v>
      </c>
      <c r="V221" s="7"/>
    </row>
    <row r="222" spans="1:22" ht="10.5">
      <c r="A222" s="6" t="s">
        <v>44</v>
      </c>
      <c r="B222" s="7" t="s">
        <v>44</v>
      </c>
      <c r="C222" s="110" t="s">
        <v>235</v>
      </c>
      <c r="D222" s="111" t="s">
        <v>20</v>
      </c>
      <c r="E222" s="111">
        <v>1</v>
      </c>
      <c r="F222" s="9">
        <v>86</v>
      </c>
      <c r="G222" s="26">
        <v>67</v>
      </c>
      <c r="H222" s="26">
        <v>72</v>
      </c>
      <c r="I222" s="21">
        <v>73</v>
      </c>
      <c r="J222" s="38">
        <f t="shared" si="71"/>
        <v>298</v>
      </c>
      <c r="K222" s="10">
        <v>4816</v>
      </c>
      <c r="L222" s="228">
        <v>4568</v>
      </c>
      <c r="M222" s="10">
        <v>4568</v>
      </c>
      <c r="N222" s="10">
        <v>4568</v>
      </c>
      <c r="O222" s="175">
        <f t="shared" si="72"/>
        <v>720232</v>
      </c>
      <c r="P222" s="112">
        <f t="shared" si="73"/>
        <v>1382592</v>
      </c>
      <c r="Q222" s="104">
        <f t="shared" si="74"/>
        <v>392848</v>
      </c>
      <c r="R222" s="104">
        <f t="shared" si="75"/>
        <v>306056</v>
      </c>
      <c r="S222" s="104">
        <f t="shared" si="76"/>
        <v>328896</v>
      </c>
      <c r="T222" s="104">
        <f t="shared" si="77"/>
        <v>333464</v>
      </c>
      <c r="U222" s="10">
        <f t="shared" si="78"/>
        <v>1361264</v>
      </c>
      <c r="V222" s="7"/>
    </row>
    <row r="223" spans="1:22" ht="10.5">
      <c r="A223" s="6" t="s">
        <v>44</v>
      </c>
      <c r="B223" s="7" t="s">
        <v>44</v>
      </c>
      <c r="C223" s="7" t="s">
        <v>216</v>
      </c>
      <c r="D223" s="8" t="s">
        <v>21</v>
      </c>
      <c r="E223" s="8">
        <v>2</v>
      </c>
      <c r="F223" s="9">
        <v>66</v>
      </c>
      <c r="G223" s="26">
        <v>32</v>
      </c>
      <c r="H223" s="26">
        <v>118</v>
      </c>
      <c r="I223" s="21">
        <v>74</v>
      </c>
      <c r="J223" s="38">
        <f t="shared" si="71"/>
        <v>290</v>
      </c>
      <c r="K223" s="10">
        <v>5241.94</v>
      </c>
      <c r="L223" s="228">
        <v>4568</v>
      </c>
      <c r="M223" s="10">
        <v>4568</v>
      </c>
      <c r="N223" s="10">
        <v>4568</v>
      </c>
      <c r="O223" s="175">
        <f t="shared" si="72"/>
        <v>492144.04</v>
      </c>
      <c r="P223" s="112">
        <f t="shared" si="73"/>
        <v>1369200.04</v>
      </c>
      <c r="Q223" s="104">
        <f t="shared" si="74"/>
        <v>301488</v>
      </c>
      <c r="R223" s="104">
        <f t="shared" si="75"/>
        <v>146176</v>
      </c>
      <c r="S223" s="104">
        <f t="shared" si="76"/>
        <v>539024</v>
      </c>
      <c r="T223" s="104">
        <f t="shared" si="77"/>
        <v>338032</v>
      </c>
      <c r="U223" s="10">
        <f t="shared" si="78"/>
        <v>1324720</v>
      </c>
      <c r="V223" s="7"/>
    </row>
    <row r="224" spans="1:22" ht="10.5">
      <c r="A224" s="6" t="s">
        <v>44</v>
      </c>
      <c r="B224" s="7" t="s">
        <v>44</v>
      </c>
      <c r="C224" s="7" t="s">
        <v>173</v>
      </c>
      <c r="D224" s="8" t="s">
        <v>21</v>
      </c>
      <c r="E224" s="8">
        <v>2</v>
      </c>
      <c r="F224" s="9">
        <v>256</v>
      </c>
      <c r="G224" s="26">
        <v>0</v>
      </c>
      <c r="H224" s="26">
        <v>7</v>
      </c>
      <c r="I224" s="21">
        <v>0</v>
      </c>
      <c r="J224" s="38">
        <f t="shared" si="71"/>
        <v>263</v>
      </c>
      <c r="K224" s="10">
        <v>4776</v>
      </c>
      <c r="L224" s="228">
        <v>4568</v>
      </c>
      <c r="M224" s="10">
        <v>4568</v>
      </c>
      <c r="N224" s="10">
        <v>4568</v>
      </c>
      <c r="O224" s="175">
        <f t="shared" si="72"/>
        <v>1222656</v>
      </c>
      <c r="P224" s="112">
        <f t="shared" si="73"/>
        <v>1254632</v>
      </c>
      <c r="Q224" s="104">
        <f t="shared" si="74"/>
        <v>1169408</v>
      </c>
      <c r="R224" s="104">
        <f t="shared" si="75"/>
        <v>0</v>
      </c>
      <c r="S224" s="104">
        <f t="shared" si="76"/>
        <v>31976</v>
      </c>
      <c r="T224" s="104">
        <f t="shared" si="77"/>
        <v>0</v>
      </c>
      <c r="U224" s="10">
        <f t="shared" si="78"/>
        <v>1201384</v>
      </c>
      <c r="V224" s="7"/>
    </row>
    <row r="225" spans="1:22" ht="10.5">
      <c r="A225" s="6" t="s">
        <v>44</v>
      </c>
      <c r="B225" s="7" t="s">
        <v>44</v>
      </c>
      <c r="C225" s="110" t="s">
        <v>210</v>
      </c>
      <c r="D225" s="111" t="s">
        <v>21</v>
      </c>
      <c r="E225" s="111">
        <v>2</v>
      </c>
      <c r="F225" s="9">
        <v>246</v>
      </c>
      <c r="G225" s="26">
        <v>0</v>
      </c>
      <c r="H225" s="26">
        <v>5</v>
      </c>
      <c r="I225" s="21">
        <v>0</v>
      </c>
      <c r="J225" s="38">
        <f t="shared" si="71"/>
        <v>251</v>
      </c>
      <c r="K225" s="10">
        <v>4354</v>
      </c>
      <c r="L225" s="10">
        <v>4354</v>
      </c>
      <c r="M225" s="10">
        <v>4354</v>
      </c>
      <c r="N225" s="10">
        <v>4354</v>
      </c>
      <c r="O225" s="175">
        <f t="shared" si="72"/>
        <v>1071084</v>
      </c>
      <c r="P225" s="112">
        <f t="shared" si="73"/>
        <v>1092854</v>
      </c>
      <c r="Q225" s="104">
        <f t="shared" si="74"/>
        <v>1071084</v>
      </c>
      <c r="R225" s="104">
        <f t="shared" si="75"/>
        <v>0</v>
      </c>
      <c r="S225" s="104">
        <f t="shared" si="76"/>
        <v>21770</v>
      </c>
      <c r="T225" s="104">
        <f t="shared" si="77"/>
        <v>0</v>
      </c>
      <c r="U225" s="10">
        <f t="shared" si="78"/>
        <v>1092854</v>
      </c>
      <c r="V225" s="7" t="s">
        <v>268</v>
      </c>
    </row>
    <row r="226" spans="1:22" ht="10.5">
      <c r="A226" s="6" t="s">
        <v>44</v>
      </c>
      <c r="B226" s="7" t="s">
        <v>44</v>
      </c>
      <c r="C226" s="110" t="s">
        <v>298</v>
      </c>
      <c r="D226" s="111" t="s">
        <v>20</v>
      </c>
      <c r="E226" s="111">
        <v>1</v>
      </c>
      <c r="F226" s="9">
        <v>127</v>
      </c>
      <c r="G226" s="26">
        <v>28</v>
      </c>
      <c r="H226" s="26">
        <v>20</v>
      </c>
      <c r="I226" s="21">
        <v>21</v>
      </c>
      <c r="J226" s="38">
        <f t="shared" si="71"/>
        <v>196</v>
      </c>
      <c r="K226" s="10">
        <v>4776</v>
      </c>
      <c r="L226" s="10">
        <v>4776</v>
      </c>
      <c r="M226" s="10">
        <v>4776</v>
      </c>
      <c r="N226" s="10">
        <v>4776</v>
      </c>
      <c r="O226" s="175">
        <f t="shared" si="72"/>
        <v>740280</v>
      </c>
      <c r="P226" s="112">
        <f t="shared" si="73"/>
        <v>936096</v>
      </c>
      <c r="Q226" s="104">
        <f t="shared" si="74"/>
        <v>580136</v>
      </c>
      <c r="R226" s="104">
        <f t="shared" si="75"/>
        <v>127904</v>
      </c>
      <c r="S226" s="104">
        <f t="shared" si="76"/>
        <v>91360</v>
      </c>
      <c r="T226" s="104">
        <f t="shared" si="77"/>
        <v>95928</v>
      </c>
      <c r="U226" s="10">
        <f t="shared" si="78"/>
        <v>895328</v>
      </c>
      <c r="V226" s="7" t="s">
        <v>268</v>
      </c>
    </row>
    <row r="227" spans="1:22" ht="10.5">
      <c r="A227" s="6" t="s">
        <v>44</v>
      </c>
      <c r="B227" s="7" t="s">
        <v>44</v>
      </c>
      <c r="C227" s="110" t="s">
        <v>211</v>
      </c>
      <c r="D227" s="111" t="s">
        <v>20</v>
      </c>
      <c r="E227" s="111">
        <v>1</v>
      </c>
      <c r="F227" s="9">
        <v>118</v>
      </c>
      <c r="G227" s="26">
        <v>22</v>
      </c>
      <c r="H227" s="26">
        <v>7</v>
      </c>
      <c r="I227" s="21">
        <v>8</v>
      </c>
      <c r="J227" s="38">
        <f t="shared" si="71"/>
        <v>155</v>
      </c>
      <c r="K227" s="10">
        <v>4354</v>
      </c>
      <c r="L227" s="10">
        <v>4354</v>
      </c>
      <c r="M227" s="10">
        <v>4354</v>
      </c>
      <c r="N227" s="10">
        <v>4354</v>
      </c>
      <c r="O227" s="175">
        <f t="shared" si="72"/>
        <v>609560</v>
      </c>
      <c r="P227" s="112">
        <f t="shared" si="73"/>
        <v>674870</v>
      </c>
      <c r="Q227" s="104">
        <f t="shared" si="74"/>
        <v>513772</v>
      </c>
      <c r="R227" s="104">
        <f t="shared" si="75"/>
        <v>95788</v>
      </c>
      <c r="S227" s="104">
        <f t="shared" si="76"/>
        <v>30478</v>
      </c>
      <c r="T227" s="104">
        <f t="shared" si="77"/>
        <v>34832</v>
      </c>
      <c r="U227" s="10">
        <f t="shared" si="78"/>
        <v>674870</v>
      </c>
      <c r="V227" s="7" t="s">
        <v>268</v>
      </c>
    </row>
    <row r="228" spans="1:22" ht="10.5">
      <c r="A228" s="6" t="s">
        <v>44</v>
      </c>
      <c r="B228" s="7" t="s">
        <v>44</v>
      </c>
      <c r="C228" s="110" t="s">
        <v>212</v>
      </c>
      <c r="D228" s="111" t="s">
        <v>20</v>
      </c>
      <c r="E228" s="111">
        <v>1</v>
      </c>
      <c r="F228" s="9">
        <v>77</v>
      </c>
      <c r="G228" s="26">
        <v>24</v>
      </c>
      <c r="H228" s="26">
        <v>12</v>
      </c>
      <c r="I228" s="21">
        <v>10</v>
      </c>
      <c r="J228" s="38">
        <f t="shared" si="71"/>
        <v>123</v>
      </c>
      <c r="K228" s="10">
        <v>4354</v>
      </c>
      <c r="L228" s="10">
        <v>4354</v>
      </c>
      <c r="M228" s="10">
        <v>4354</v>
      </c>
      <c r="N228" s="10">
        <v>4354</v>
      </c>
      <c r="O228" s="175">
        <f t="shared" si="72"/>
        <v>439754</v>
      </c>
      <c r="P228" s="112">
        <f t="shared" si="73"/>
        <v>535542</v>
      </c>
      <c r="Q228" s="104">
        <f t="shared" si="74"/>
        <v>335258</v>
      </c>
      <c r="R228" s="104">
        <f t="shared" si="75"/>
        <v>104496</v>
      </c>
      <c r="S228" s="104">
        <f t="shared" si="76"/>
        <v>52248</v>
      </c>
      <c r="T228" s="104">
        <f t="shared" si="77"/>
        <v>43540</v>
      </c>
      <c r="U228" s="10">
        <f t="shared" si="78"/>
        <v>535542</v>
      </c>
      <c r="V228" s="7" t="s">
        <v>268</v>
      </c>
    </row>
    <row r="229" spans="1:22" ht="10.5">
      <c r="A229" s="6" t="s">
        <v>44</v>
      </c>
      <c r="B229" s="7" t="s">
        <v>44</v>
      </c>
      <c r="C229" s="110" t="s">
        <v>214</v>
      </c>
      <c r="D229" s="111" t="s">
        <v>21</v>
      </c>
      <c r="E229" s="111">
        <v>2</v>
      </c>
      <c r="F229" s="9">
        <v>52</v>
      </c>
      <c r="G229" s="26">
        <v>17</v>
      </c>
      <c r="H229" s="26">
        <v>2</v>
      </c>
      <c r="I229" s="21">
        <v>0</v>
      </c>
      <c r="J229" s="38">
        <f t="shared" si="71"/>
        <v>71</v>
      </c>
      <c r="K229" s="10">
        <v>4354</v>
      </c>
      <c r="L229" s="10">
        <v>4354</v>
      </c>
      <c r="M229" s="10">
        <v>4354</v>
      </c>
      <c r="N229" s="10">
        <v>4354</v>
      </c>
      <c r="O229" s="175">
        <f t="shared" si="72"/>
        <v>300426</v>
      </c>
      <c r="P229" s="112">
        <f t="shared" si="73"/>
        <v>309134</v>
      </c>
      <c r="Q229" s="104">
        <f t="shared" si="74"/>
        <v>226408</v>
      </c>
      <c r="R229" s="104">
        <f t="shared" si="75"/>
        <v>74018</v>
      </c>
      <c r="S229" s="104">
        <f t="shared" si="76"/>
        <v>8708</v>
      </c>
      <c r="T229" s="104">
        <f t="shared" si="77"/>
        <v>0</v>
      </c>
      <c r="U229" s="10">
        <f t="shared" si="78"/>
        <v>309134</v>
      </c>
      <c r="V229" s="7" t="s">
        <v>268</v>
      </c>
    </row>
    <row r="230" spans="1:22" ht="10.5">
      <c r="A230" s="6" t="s">
        <v>44</v>
      </c>
      <c r="B230" s="7" t="s">
        <v>44</v>
      </c>
      <c r="C230" s="110" t="s">
        <v>213</v>
      </c>
      <c r="D230" s="111" t="s">
        <v>119</v>
      </c>
      <c r="E230" s="111">
        <v>2</v>
      </c>
      <c r="F230" s="9">
        <v>52</v>
      </c>
      <c r="G230" s="26">
        <v>8</v>
      </c>
      <c r="H230" s="26">
        <v>1</v>
      </c>
      <c r="I230" s="21">
        <v>0</v>
      </c>
      <c r="J230" s="38">
        <f t="shared" si="71"/>
        <v>61</v>
      </c>
      <c r="K230" s="10">
        <v>4354</v>
      </c>
      <c r="L230" s="10">
        <v>4354</v>
      </c>
      <c r="M230" s="10">
        <v>4354</v>
      </c>
      <c r="N230" s="10">
        <v>4354</v>
      </c>
      <c r="O230" s="175">
        <f t="shared" si="72"/>
        <v>261240</v>
      </c>
      <c r="P230" s="112">
        <f t="shared" si="73"/>
        <v>265594</v>
      </c>
      <c r="Q230" s="104">
        <f t="shared" si="74"/>
        <v>226408</v>
      </c>
      <c r="R230" s="104">
        <f t="shared" si="75"/>
        <v>34832</v>
      </c>
      <c r="S230" s="104">
        <f t="shared" si="76"/>
        <v>4354</v>
      </c>
      <c r="T230" s="104">
        <f t="shared" si="77"/>
        <v>0</v>
      </c>
      <c r="U230" s="10">
        <f t="shared" si="78"/>
        <v>265594</v>
      </c>
      <c r="V230" s="7" t="s">
        <v>268</v>
      </c>
    </row>
    <row r="231" spans="1:22" ht="10.5">
      <c r="A231" s="6" t="s">
        <v>44</v>
      </c>
      <c r="B231" s="7" t="s">
        <v>44</v>
      </c>
      <c r="C231" s="110" t="s">
        <v>217</v>
      </c>
      <c r="D231" s="111" t="s">
        <v>20</v>
      </c>
      <c r="E231" s="111">
        <v>3</v>
      </c>
      <c r="F231" s="9">
        <v>23</v>
      </c>
      <c r="G231" s="26">
        <v>1</v>
      </c>
      <c r="H231" s="26">
        <v>7</v>
      </c>
      <c r="I231" s="21">
        <v>3</v>
      </c>
      <c r="J231" s="38">
        <f t="shared" si="71"/>
        <v>34</v>
      </c>
      <c r="K231" s="10">
        <v>2760</v>
      </c>
      <c r="L231" s="10">
        <v>2760</v>
      </c>
      <c r="M231" s="10">
        <v>2760</v>
      </c>
      <c r="N231" s="10">
        <v>2760</v>
      </c>
      <c r="O231" s="175">
        <f t="shared" si="72"/>
        <v>66240</v>
      </c>
      <c r="P231" s="112">
        <f t="shared" si="73"/>
        <v>93840</v>
      </c>
      <c r="Q231" s="104">
        <f t="shared" si="74"/>
        <v>63480</v>
      </c>
      <c r="R231" s="104">
        <f t="shared" si="75"/>
        <v>2760</v>
      </c>
      <c r="S231" s="104">
        <f t="shared" si="76"/>
        <v>19320</v>
      </c>
      <c r="T231" s="104">
        <f t="shared" si="77"/>
        <v>8280</v>
      </c>
      <c r="U231" s="10">
        <f t="shared" si="78"/>
        <v>93840</v>
      </c>
      <c r="V231" s="23" t="s">
        <v>268</v>
      </c>
    </row>
    <row r="232" spans="1:22" ht="10.5">
      <c r="A232" s="6" t="s">
        <v>44</v>
      </c>
      <c r="B232" s="7" t="s">
        <v>44</v>
      </c>
      <c r="C232" s="110" t="s">
        <v>275</v>
      </c>
      <c r="D232" s="111" t="s">
        <v>119</v>
      </c>
      <c r="E232" s="111">
        <v>2</v>
      </c>
      <c r="F232" s="9">
        <v>24</v>
      </c>
      <c r="G232" s="26">
        <v>6</v>
      </c>
      <c r="H232" s="26">
        <v>1</v>
      </c>
      <c r="I232" s="21">
        <v>0</v>
      </c>
      <c r="J232" s="38">
        <f t="shared" si="71"/>
        <v>31</v>
      </c>
      <c r="K232" s="10">
        <v>5136</v>
      </c>
      <c r="L232" s="10">
        <v>5136</v>
      </c>
      <c r="M232" s="10">
        <v>5136</v>
      </c>
      <c r="N232" s="10">
        <v>5136</v>
      </c>
      <c r="O232" s="175">
        <f t="shared" si="72"/>
        <v>154080</v>
      </c>
      <c r="P232" s="112">
        <f t="shared" si="73"/>
        <v>159216</v>
      </c>
      <c r="Q232" s="104">
        <f t="shared" si="74"/>
        <v>109632</v>
      </c>
      <c r="R232" s="104">
        <f t="shared" si="75"/>
        <v>27408</v>
      </c>
      <c r="S232" s="104">
        <f t="shared" si="76"/>
        <v>4568</v>
      </c>
      <c r="T232" s="104">
        <f t="shared" si="77"/>
        <v>0</v>
      </c>
      <c r="U232" s="10">
        <f t="shared" si="78"/>
        <v>141608</v>
      </c>
      <c r="V232" s="7" t="s">
        <v>268</v>
      </c>
    </row>
    <row r="233" spans="1:22" ht="10.5">
      <c r="A233" s="6" t="s">
        <v>44</v>
      </c>
      <c r="B233" s="7" t="s">
        <v>44</v>
      </c>
      <c r="C233" s="110" t="s">
        <v>215</v>
      </c>
      <c r="D233" s="111" t="s">
        <v>21</v>
      </c>
      <c r="E233" s="111">
        <v>2</v>
      </c>
      <c r="F233" s="9">
        <v>19</v>
      </c>
      <c r="G233" s="26">
        <v>0</v>
      </c>
      <c r="H233" s="21">
        <v>0</v>
      </c>
      <c r="I233" s="21">
        <v>0</v>
      </c>
      <c r="J233" s="38">
        <f t="shared" si="71"/>
        <v>19</v>
      </c>
      <c r="K233" s="10">
        <v>4354</v>
      </c>
      <c r="L233" s="10">
        <v>4354</v>
      </c>
      <c r="M233" s="10">
        <v>4354</v>
      </c>
      <c r="N233" s="10">
        <v>4354</v>
      </c>
      <c r="O233" s="175">
        <f t="shared" si="72"/>
        <v>82726</v>
      </c>
      <c r="P233" s="112">
        <f t="shared" si="73"/>
        <v>82726</v>
      </c>
      <c r="Q233" s="104">
        <f t="shared" si="74"/>
        <v>82726</v>
      </c>
      <c r="R233" s="104">
        <f t="shared" si="75"/>
        <v>0</v>
      </c>
      <c r="S233" s="104">
        <f t="shared" si="76"/>
        <v>0</v>
      </c>
      <c r="T233" s="104">
        <f t="shared" si="77"/>
        <v>0</v>
      </c>
      <c r="U233" s="10">
        <f t="shared" si="78"/>
        <v>82726</v>
      </c>
      <c r="V233" s="7" t="s">
        <v>268</v>
      </c>
    </row>
    <row r="234" spans="1:22" ht="13.5" thickBot="1">
      <c r="A234" s="6" t="s">
        <v>44</v>
      </c>
      <c r="B234" s="7" t="s">
        <v>44</v>
      </c>
      <c r="C234" s="7" t="s">
        <v>45</v>
      </c>
      <c r="D234" s="8" t="s">
        <v>46</v>
      </c>
      <c r="E234" s="8">
        <v>3</v>
      </c>
      <c r="F234" s="9">
        <v>7</v>
      </c>
      <c r="G234" s="26">
        <v>3</v>
      </c>
      <c r="H234" s="26">
        <v>1</v>
      </c>
      <c r="I234" s="152">
        <v>3</v>
      </c>
      <c r="J234" s="38">
        <f t="shared" si="71"/>
        <v>14</v>
      </c>
      <c r="K234" s="10">
        <v>2790</v>
      </c>
      <c r="L234" s="10">
        <v>2790</v>
      </c>
      <c r="M234" s="10">
        <v>2790</v>
      </c>
      <c r="N234" s="10">
        <v>2790</v>
      </c>
      <c r="O234" s="175">
        <f t="shared" si="72"/>
        <v>27900</v>
      </c>
      <c r="P234" s="112">
        <f t="shared" si="73"/>
        <v>39060</v>
      </c>
      <c r="Q234" s="104">
        <f t="shared" si="74"/>
        <v>19530</v>
      </c>
      <c r="R234" s="104">
        <f t="shared" si="75"/>
        <v>8370</v>
      </c>
      <c r="S234" s="104">
        <f t="shared" si="76"/>
        <v>2790</v>
      </c>
      <c r="T234" s="104">
        <f t="shared" si="77"/>
        <v>8370</v>
      </c>
      <c r="U234" s="10">
        <f t="shared" si="78"/>
        <v>39060</v>
      </c>
      <c r="V234" s="7" t="s">
        <v>268</v>
      </c>
    </row>
    <row r="235" spans="1:22" ht="10.5">
      <c r="A235" s="12" t="s">
        <v>44</v>
      </c>
      <c r="B235" s="13"/>
      <c r="C235" s="13" t="s">
        <v>47</v>
      </c>
      <c r="D235" s="14"/>
      <c r="E235" s="14"/>
      <c r="F235" s="15">
        <f>SUM(F208:F234)</f>
        <v>4619</v>
      </c>
      <c r="G235" s="15">
        <f>SUM(G208:G234)</f>
        <v>3315</v>
      </c>
      <c r="H235" s="15">
        <f>SUM(H208:H234)</f>
        <v>3397</v>
      </c>
      <c r="I235" s="15">
        <f>SUM(I208:I234)</f>
        <v>3421</v>
      </c>
      <c r="J235" s="39">
        <f>SUM(J208:J234)</f>
        <v>14752</v>
      </c>
      <c r="K235" s="80"/>
      <c r="L235" s="80"/>
      <c r="M235" s="80"/>
      <c r="N235" s="80"/>
      <c r="O235" s="170">
        <f aca="true" t="shared" si="79" ref="O235:U235">SUM(O208:O234)</f>
        <v>38506106.04</v>
      </c>
      <c r="P235" s="194">
        <f t="shared" si="79"/>
        <v>72491956.03999999</v>
      </c>
      <c r="Q235" s="194">
        <f t="shared" si="79"/>
        <v>20876682</v>
      </c>
      <c r="R235" s="194">
        <f t="shared" si="79"/>
        <v>15054864</v>
      </c>
      <c r="S235" s="194">
        <f t="shared" si="79"/>
        <v>15468764</v>
      </c>
      <c r="T235" s="194">
        <f t="shared" si="79"/>
        <v>15601110</v>
      </c>
      <c r="U235" s="16">
        <f t="shared" si="79"/>
        <v>67001420</v>
      </c>
      <c r="V235" s="7"/>
    </row>
    <row r="236" spans="1:22" ht="10.5">
      <c r="A236" s="22" t="s">
        <v>44</v>
      </c>
      <c r="B236" s="23"/>
      <c r="C236" s="23" t="s">
        <v>23</v>
      </c>
      <c r="D236" s="24"/>
      <c r="E236" s="24"/>
      <c r="F236" s="42">
        <f>F235/F356</f>
        <v>0.2887235904488061</v>
      </c>
      <c r="G236" s="44">
        <f>G235/G356</f>
        <v>0.16811197322379431</v>
      </c>
      <c r="H236" s="44">
        <f>H235/H356</f>
        <v>0.2292327417504555</v>
      </c>
      <c r="I236" s="44">
        <f>I235/I356</f>
        <v>0.19917326502095947</v>
      </c>
      <c r="J236" s="43">
        <f>J235/J356</f>
        <v>0.21786389413988658</v>
      </c>
      <c r="K236" s="19"/>
      <c r="L236" s="19"/>
      <c r="M236" s="19"/>
      <c r="N236" s="19"/>
      <c r="O236" s="204">
        <f>O235/O356</f>
        <v>0.22972526315662795</v>
      </c>
      <c r="P236" s="193">
        <f>P235/P356</f>
        <v>0.22307331545001965</v>
      </c>
      <c r="Q236" s="193"/>
      <c r="R236" s="193"/>
      <c r="S236" s="193"/>
      <c r="T236" s="193"/>
      <c r="V236" s="7"/>
    </row>
    <row r="237" spans="1:22" ht="10.5">
      <c r="A237" s="6" t="s">
        <v>44</v>
      </c>
      <c r="C237" s="7" t="s">
        <v>24</v>
      </c>
      <c r="G237" s="26">
        <f>F235+G235</f>
        <v>7934</v>
      </c>
      <c r="H237" s="26">
        <f>F235+G235+H235</f>
        <v>11331</v>
      </c>
      <c r="I237" s="26">
        <f>F235+G235+H235+I235</f>
        <v>14752</v>
      </c>
      <c r="K237" s="19"/>
      <c r="L237" s="19"/>
      <c r="M237" s="19"/>
      <c r="N237" s="19"/>
      <c r="V237" s="7"/>
    </row>
    <row r="238" spans="6:22" ht="10.5">
      <c r="F238" s="17"/>
      <c r="K238" s="19"/>
      <c r="L238" s="19"/>
      <c r="M238" s="19"/>
      <c r="N238" s="19"/>
      <c r="V238" s="7"/>
    </row>
    <row r="239" spans="1:22" ht="10.5">
      <c r="A239" s="7" t="s">
        <v>48</v>
      </c>
      <c r="B239" s="7" t="s">
        <v>48</v>
      </c>
      <c r="C239" s="7" t="s">
        <v>362</v>
      </c>
      <c r="D239" s="8" t="s">
        <v>20</v>
      </c>
      <c r="E239" s="8">
        <v>1</v>
      </c>
      <c r="G239" s="9">
        <v>640</v>
      </c>
      <c r="H239" s="9">
        <v>699</v>
      </c>
      <c r="I239" s="9">
        <v>1102</v>
      </c>
      <c r="J239" s="38">
        <f aca="true" t="shared" si="80" ref="J239:J274">F239+G239+H239+I239</f>
        <v>2441</v>
      </c>
      <c r="L239" s="228">
        <v>4492</v>
      </c>
      <c r="M239" s="10">
        <v>4492</v>
      </c>
      <c r="N239" s="10">
        <v>4492</v>
      </c>
      <c r="O239" s="175">
        <f aca="true" t="shared" si="81" ref="O239:O274">$F239*$K239+$G239*$L239</f>
        <v>2874880</v>
      </c>
      <c r="P239" s="112">
        <f aca="true" t="shared" si="82" ref="P239:P274">O239+(H239+I239)*L239</f>
        <v>10964972</v>
      </c>
      <c r="Q239" s="104">
        <f aca="true" t="shared" si="83" ref="Q239:Q274">IF(K239&gt;prisgrense,F239*prisgrense,F239*K239)</f>
        <v>0</v>
      </c>
      <c r="R239" s="104">
        <f aca="true" t="shared" si="84" ref="R239:R274">IF(L239&gt;prisgrense,G239*prisgrense,G239*L239)</f>
        <v>2874880</v>
      </c>
      <c r="S239" s="104">
        <f aca="true" t="shared" si="85" ref="S239:S274">IF(M239&gt;prisgrense,H239*prisgrense,H239*M239)</f>
        <v>3139908</v>
      </c>
      <c r="T239" s="104">
        <f aca="true" t="shared" si="86" ref="T239:T274">IF(N239&gt;prisgrense,I239*prisgrense,I239*N239)</f>
        <v>4950184</v>
      </c>
      <c r="U239" s="10">
        <f aca="true" t="shared" si="87" ref="U239:U274">SUM(Q239:T239)</f>
        <v>10964972</v>
      </c>
      <c r="V239" s="7"/>
    </row>
    <row r="240" spans="1:22" ht="10.5">
      <c r="A240" s="7" t="s">
        <v>48</v>
      </c>
      <c r="B240" s="7" t="s">
        <v>48</v>
      </c>
      <c r="C240" s="7" t="s">
        <v>364</v>
      </c>
      <c r="D240" s="8" t="s">
        <v>20</v>
      </c>
      <c r="E240" s="8">
        <v>1</v>
      </c>
      <c r="G240" s="9">
        <v>795</v>
      </c>
      <c r="H240" s="9">
        <v>540</v>
      </c>
      <c r="I240" s="9">
        <v>738</v>
      </c>
      <c r="J240" s="38">
        <f t="shared" si="80"/>
        <v>2073</v>
      </c>
      <c r="L240" s="228">
        <v>5252</v>
      </c>
      <c r="M240" s="10">
        <v>5252</v>
      </c>
      <c r="N240" s="10">
        <v>5252</v>
      </c>
      <c r="O240" s="175">
        <f t="shared" si="81"/>
        <v>4175340</v>
      </c>
      <c r="P240" s="112">
        <f t="shared" si="82"/>
        <v>10887396</v>
      </c>
      <c r="Q240" s="104">
        <f t="shared" si="83"/>
        <v>0</v>
      </c>
      <c r="R240" s="104">
        <f t="shared" si="84"/>
        <v>3631560</v>
      </c>
      <c r="S240" s="104">
        <f t="shared" si="85"/>
        <v>2466720</v>
      </c>
      <c r="T240" s="104">
        <f t="shared" si="86"/>
        <v>3371184</v>
      </c>
      <c r="U240" s="10">
        <f t="shared" si="87"/>
        <v>9469464</v>
      </c>
      <c r="V240" s="9"/>
    </row>
    <row r="241" spans="1:22" ht="10.5">
      <c r="A241" s="7" t="s">
        <v>48</v>
      </c>
      <c r="B241" s="7" t="s">
        <v>48</v>
      </c>
      <c r="C241" s="7" t="s">
        <v>292</v>
      </c>
      <c r="D241" s="8" t="s">
        <v>20</v>
      </c>
      <c r="E241" s="8">
        <v>1</v>
      </c>
      <c r="F241" s="9">
        <v>1193</v>
      </c>
      <c r="G241" s="9">
        <v>256</v>
      </c>
      <c r="H241" s="9">
        <v>153</v>
      </c>
      <c r="I241" s="9">
        <v>37</v>
      </c>
      <c r="J241" s="38">
        <f t="shared" si="80"/>
        <v>1639</v>
      </c>
      <c r="K241" s="10">
        <v>5136</v>
      </c>
      <c r="L241" s="10">
        <v>5136</v>
      </c>
      <c r="M241" s="10">
        <v>5136</v>
      </c>
      <c r="N241" s="10">
        <v>5136</v>
      </c>
      <c r="O241" s="175">
        <f t="shared" si="81"/>
        <v>7442064</v>
      </c>
      <c r="P241" s="112">
        <f t="shared" si="82"/>
        <v>8417904</v>
      </c>
      <c r="Q241" s="104">
        <f t="shared" si="83"/>
        <v>5449624</v>
      </c>
      <c r="R241" s="104">
        <f t="shared" si="84"/>
        <v>1169408</v>
      </c>
      <c r="S241" s="104">
        <f t="shared" si="85"/>
        <v>698904</v>
      </c>
      <c r="T241" s="104">
        <f t="shared" si="86"/>
        <v>169016</v>
      </c>
      <c r="U241" s="10">
        <f t="shared" si="87"/>
        <v>7486952</v>
      </c>
      <c r="V241" s="9" t="s">
        <v>268</v>
      </c>
    </row>
    <row r="242" spans="1:22" ht="10.5">
      <c r="A242" s="7" t="s">
        <v>48</v>
      </c>
      <c r="B242" s="7" t="s">
        <v>48</v>
      </c>
      <c r="C242" s="7" t="s">
        <v>356</v>
      </c>
      <c r="D242" s="8" t="s">
        <v>20</v>
      </c>
      <c r="E242" s="8">
        <v>1</v>
      </c>
      <c r="G242" s="9">
        <v>308</v>
      </c>
      <c r="H242" s="9">
        <v>247</v>
      </c>
      <c r="I242" s="9">
        <v>280</v>
      </c>
      <c r="J242" s="38">
        <f t="shared" si="80"/>
        <v>835</v>
      </c>
      <c r="L242" s="228">
        <v>4492</v>
      </c>
      <c r="M242" s="10">
        <v>4492</v>
      </c>
      <c r="N242" s="10">
        <v>4492</v>
      </c>
      <c r="O242" s="175">
        <f t="shared" si="81"/>
        <v>1383536</v>
      </c>
      <c r="P242" s="112">
        <f t="shared" si="82"/>
        <v>3750820</v>
      </c>
      <c r="Q242" s="104">
        <f t="shared" si="83"/>
        <v>0</v>
      </c>
      <c r="R242" s="104">
        <f t="shared" si="84"/>
        <v>1383536</v>
      </c>
      <c r="S242" s="104">
        <f t="shared" si="85"/>
        <v>1109524</v>
      </c>
      <c r="T242" s="104">
        <f t="shared" si="86"/>
        <v>1257760</v>
      </c>
      <c r="U242" s="10">
        <f t="shared" si="87"/>
        <v>3750820</v>
      </c>
      <c r="V242" s="7"/>
    </row>
    <row r="243" spans="1:22" ht="10.5">
      <c r="A243" s="7" t="s">
        <v>48</v>
      </c>
      <c r="B243" s="7" t="s">
        <v>48</v>
      </c>
      <c r="C243" s="7" t="s">
        <v>238</v>
      </c>
      <c r="D243" s="8" t="s">
        <v>20</v>
      </c>
      <c r="E243" s="8">
        <v>1</v>
      </c>
      <c r="F243" s="9">
        <v>363</v>
      </c>
      <c r="G243" s="9">
        <v>112</v>
      </c>
      <c r="H243" s="9">
        <v>60</v>
      </c>
      <c r="I243" s="9">
        <v>36</v>
      </c>
      <c r="J243" s="38">
        <f t="shared" si="80"/>
        <v>571</v>
      </c>
      <c r="K243" s="10">
        <v>4416</v>
      </c>
      <c r="L243" s="10">
        <v>4416</v>
      </c>
      <c r="M243" s="10">
        <v>4416</v>
      </c>
      <c r="N243" s="10">
        <v>4416</v>
      </c>
      <c r="O243" s="175">
        <f t="shared" si="81"/>
        <v>2097600</v>
      </c>
      <c r="P243" s="112">
        <f t="shared" si="82"/>
        <v>2521536</v>
      </c>
      <c r="Q243" s="104">
        <f t="shared" si="83"/>
        <v>1603008</v>
      </c>
      <c r="R243" s="104">
        <f t="shared" si="84"/>
        <v>494592</v>
      </c>
      <c r="S243" s="104">
        <f t="shared" si="85"/>
        <v>264960</v>
      </c>
      <c r="T243" s="104">
        <f t="shared" si="86"/>
        <v>158976</v>
      </c>
      <c r="U243" s="10">
        <f t="shared" si="87"/>
        <v>2521536</v>
      </c>
      <c r="V243" s="7" t="s">
        <v>268</v>
      </c>
    </row>
    <row r="244" spans="1:22" ht="10.5">
      <c r="A244" s="7" t="s">
        <v>48</v>
      </c>
      <c r="B244" s="7" t="s">
        <v>48</v>
      </c>
      <c r="C244" s="7" t="s">
        <v>365</v>
      </c>
      <c r="D244" s="8" t="s">
        <v>21</v>
      </c>
      <c r="E244" s="8">
        <v>2</v>
      </c>
      <c r="G244" s="9">
        <v>149</v>
      </c>
      <c r="H244" s="9">
        <v>166</v>
      </c>
      <c r="I244" s="9">
        <v>128</v>
      </c>
      <c r="J244" s="38">
        <f t="shared" si="80"/>
        <v>443</v>
      </c>
      <c r="L244" s="228">
        <v>5652</v>
      </c>
      <c r="M244" s="10">
        <v>5652</v>
      </c>
      <c r="N244" s="10">
        <v>5652</v>
      </c>
      <c r="O244" s="175">
        <f t="shared" si="81"/>
        <v>842148</v>
      </c>
      <c r="P244" s="112">
        <f t="shared" si="82"/>
        <v>2503836</v>
      </c>
      <c r="Q244" s="104">
        <f t="shared" si="83"/>
        <v>0</v>
      </c>
      <c r="R244" s="104">
        <f t="shared" si="84"/>
        <v>680632</v>
      </c>
      <c r="S244" s="104">
        <f t="shared" si="85"/>
        <v>758288</v>
      </c>
      <c r="T244" s="104">
        <f t="shared" si="86"/>
        <v>584704</v>
      </c>
      <c r="U244" s="10">
        <f t="shared" si="87"/>
        <v>2023624</v>
      </c>
      <c r="V244" s="9"/>
    </row>
    <row r="245" spans="1:22" ht="10.5">
      <c r="A245" s="7" t="s">
        <v>48</v>
      </c>
      <c r="B245" s="7" t="s">
        <v>48</v>
      </c>
      <c r="C245" s="7" t="s">
        <v>291</v>
      </c>
      <c r="D245" s="8" t="s">
        <v>20</v>
      </c>
      <c r="E245" s="8">
        <v>1</v>
      </c>
      <c r="F245" s="9">
        <v>289</v>
      </c>
      <c r="G245" s="9">
        <v>57</v>
      </c>
      <c r="H245" s="9">
        <v>1</v>
      </c>
      <c r="I245" s="9">
        <v>28</v>
      </c>
      <c r="J245" s="38">
        <f t="shared" si="80"/>
        <v>375</v>
      </c>
      <c r="K245" s="10">
        <v>4416</v>
      </c>
      <c r="L245" s="10">
        <v>4416</v>
      </c>
      <c r="M245" s="10">
        <v>4416</v>
      </c>
      <c r="N245" s="10">
        <v>4416</v>
      </c>
      <c r="O245" s="175">
        <f t="shared" si="81"/>
        <v>1527936</v>
      </c>
      <c r="P245" s="112">
        <f t="shared" si="82"/>
        <v>1656000</v>
      </c>
      <c r="Q245" s="104">
        <f t="shared" si="83"/>
        <v>1276224</v>
      </c>
      <c r="R245" s="104">
        <f t="shared" si="84"/>
        <v>251712</v>
      </c>
      <c r="S245" s="104">
        <f t="shared" si="85"/>
        <v>4416</v>
      </c>
      <c r="T245" s="104">
        <f t="shared" si="86"/>
        <v>123648</v>
      </c>
      <c r="U245" s="10">
        <f t="shared" si="87"/>
        <v>1656000</v>
      </c>
      <c r="V245" s="7" t="s">
        <v>268</v>
      </c>
    </row>
    <row r="246" spans="1:22" ht="10.5">
      <c r="A246" s="7" t="s">
        <v>48</v>
      </c>
      <c r="B246" s="7" t="s">
        <v>48</v>
      </c>
      <c r="C246" s="7" t="s">
        <v>240</v>
      </c>
      <c r="D246" s="8" t="s">
        <v>21</v>
      </c>
      <c r="E246" s="8">
        <v>1</v>
      </c>
      <c r="F246" s="9">
        <v>283</v>
      </c>
      <c r="G246" s="9">
        <v>20</v>
      </c>
      <c r="H246" s="9">
        <v>-34</v>
      </c>
      <c r="I246" s="9">
        <v>-26</v>
      </c>
      <c r="J246" s="38">
        <f t="shared" si="80"/>
        <v>243</v>
      </c>
      <c r="K246" s="10">
        <v>5536</v>
      </c>
      <c r="L246" s="10">
        <v>5536</v>
      </c>
      <c r="M246" s="10">
        <v>5536</v>
      </c>
      <c r="N246" s="10">
        <v>5536</v>
      </c>
      <c r="O246" s="175">
        <f t="shared" si="81"/>
        <v>1677408</v>
      </c>
      <c r="P246" s="112">
        <f t="shared" si="82"/>
        <v>1345248</v>
      </c>
      <c r="Q246" s="104">
        <f t="shared" si="83"/>
        <v>1292744</v>
      </c>
      <c r="R246" s="104">
        <f t="shared" si="84"/>
        <v>91360</v>
      </c>
      <c r="S246" s="104">
        <f t="shared" si="85"/>
        <v>-155312</v>
      </c>
      <c r="T246" s="104">
        <f t="shared" si="86"/>
        <v>-118768</v>
      </c>
      <c r="U246" s="10">
        <f t="shared" si="87"/>
        <v>1110024</v>
      </c>
      <c r="V246" s="7" t="s">
        <v>268</v>
      </c>
    </row>
    <row r="247" spans="1:22" ht="10.5">
      <c r="A247" s="7" t="s">
        <v>48</v>
      </c>
      <c r="B247" s="7" t="s">
        <v>48</v>
      </c>
      <c r="C247" s="7" t="s">
        <v>357</v>
      </c>
      <c r="D247" s="8" t="s">
        <v>21</v>
      </c>
      <c r="E247" s="8">
        <v>2</v>
      </c>
      <c r="G247" s="9">
        <v>60</v>
      </c>
      <c r="H247" s="9">
        <v>97</v>
      </c>
      <c r="I247" s="9">
        <v>82</v>
      </c>
      <c r="J247" s="38">
        <f t="shared" si="80"/>
        <v>239</v>
      </c>
      <c r="L247" s="228">
        <v>4492</v>
      </c>
      <c r="M247" s="10">
        <v>4492</v>
      </c>
      <c r="N247" s="10">
        <v>4492</v>
      </c>
      <c r="O247" s="175">
        <f t="shared" si="81"/>
        <v>269520</v>
      </c>
      <c r="P247" s="112">
        <f t="shared" si="82"/>
        <v>1073588</v>
      </c>
      <c r="Q247" s="104">
        <f t="shared" si="83"/>
        <v>0</v>
      </c>
      <c r="R247" s="104">
        <f t="shared" si="84"/>
        <v>269520</v>
      </c>
      <c r="S247" s="104">
        <f t="shared" si="85"/>
        <v>435724</v>
      </c>
      <c r="T247" s="104">
        <f t="shared" si="86"/>
        <v>368344</v>
      </c>
      <c r="U247" s="10">
        <f t="shared" si="87"/>
        <v>1073588</v>
      </c>
      <c r="V247" s="7"/>
    </row>
    <row r="248" spans="1:22" ht="10.5">
      <c r="A248" s="7" t="s">
        <v>48</v>
      </c>
      <c r="B248" s="7" t="s">
        <v>48</v>
      </c>
      <c r="C248" s="7" t="s">
        <v>363</v>
      </c>
      <c r="D248" s="8" t="s">
        <v>119</v>
      </c>
      <c r="E248" s="8">
        <v>2</v>
      </c>
      <c r="G248" s="9">
        <v>36</v>
      </c>
      <c r="H248" s="9">
        <v>79</v>
      </c>
      <c r="I248" s="9">
        <v>45</v>
      </c>
      <c r="J248" s="38">
        <f t="shared" si="80"/>
        <v>160</v>
      </c>
      <c r="L248" s="228">
        <v>5652</v>
      </c>
      <c r="M248" s="10">
        <v>5652</v>
      </c>
      <c r="N248" s="10">
        <v>5652</v>
      </c>
      <c r="O248" s="175">
        <f t="shared" si="81"/>
        <v>203472</v>
      </c>
      <c r="P248" s="112">
        <f t="shared" si="82"/>
        <v>904320</v>
      </c>
      <c r="Q248" s="104">
        <f t="shared" si="83"/>
        <v>0</v>
      </c>
      <c r="R248" s="104">
        <f t="shared" si="84"/>
        <v>164448</v>
      </c>
      <c r="S248" s="104">
        <f t="shared" si="85"/>
        <v>360872</v>
      </c>
      <c r="T248" s="104">
        <f t="shared" si="86"/>
        <v>205560</v>
      </c>
      <c r="U248" s="10">
        <f t="shared" si="87"/>
        <v>730880</v>
      </c>
      <c r="V248" s="9"/>
    </row>
    <row r="249" spans="1:22" ht="10.5">
      <c r="A249" s="7" t="s">
        <v>48</v>
      </c>
      <c r="B249" s="7" t="s">
        <v>48</v>
      </c>
      <c r="C249" s="7" t="s">
        <v>366</v>
      </c>
      <c r="D249" s="8" t="s">
        <v>21</v>
      </c>
      <c r="E249" s="8">
        <v>2</v>
      </c>
      <c r="G249" s="9">
        <v>22</v>
      </c>
      <c r="H249" s="9">
        <v>23</v>
      </c>
      <c r="I249" s="9">
        <v>18</v>
      </c>
      <c r="J249" s="38">
        <f t="shared" si="80"/>
        <v>63</v>
      </c>
      <c r="L249" s="228">
        <v>5652</v>
      </c>
      <c r="M249" s="10">
        <v>5652</v>
      </c>
      <c r="N249" s="10">
        <v>5652</v>
      </c>
      <c r="O249" s="175">
        <f t="shared" si="81"/>
        <v>124344</v>
      </c>
      <c r="P249" s="112">
        <f t="shared" si="82"/>
        <v>356076</v>
      </c>
      <c r="Q249" s="104">
        <f t="shared" si="83"/>
        <v>0</v>
      </c>
      <c r="R249" s="104">
        <f t="shared" si="84"/>
        <v>100496</v>
      </c>
      <c r="S249" s="104">
        <f t="shared" si="85"/>
        <v>105064</v>
      </c>
      <c r="T249" s="104">
        <f t="shared" si="86"/>
        <v>82224</v>
      </c>
      <c r="U249" s="10">
        <f t="shared" si="87"/>
        <v>287784</v>
      </c>
      <c r="V249" s="9"/>
    </row>
    <row r="250" spans="1:22" ht="10.5">
      <c r="A250" s="7" t="s">
        <v>48</v>
      </c>
      <c r="B250" s="7" t="s">
        <v>48</v>
      </c>
      <c r="C250" s="7" t="s">
        <v>239</v>
      </c>
      <c r="D250" s="8" t="s">
        <v>119</v>
      </c>
      <c r="E250" s="8">
        <v>1</v>
      </c>
      <c r="F250" s="9">
        <v>77</v>
      </c>
      <c r="G250" s="9">
        <v>6</v>
      </c>
      <c r="H250" s="9">
        <v>-14</v>
      </c>
      <c r="I250" s="9">
        <v>-9</v>
      </c>
      <c r="J250" s="38">
        <f t="shared" si="80"/>
        <v>60</v>
      </c>
      <c r="K250" s="10">
        <v>5536</v>
      </c>
      <c r="L250" s="10">
        <v>5536</v>
      </c>
      <c r="M250" s="10">
        <v>5536</v>
      </c>
      <c r="N250" s="10">
        <v>5536</v>
      </c>
      <c r="O250" s="175">
        <f t="shared" si="81"/>
        <v>459488</v>
      </c>
      <c r="P250" s="112">
        <f t="shared" si="82"/>
        <v>332160</v>
      </c>
      <c r="Q250" s="104">
        <f t="shared" si="83"/>
        <v>351736</v>
      </c>
      <c r="R250" s="104">
        <f t="shared" si="84"/>
        <v>27408</v>
      </c>
      <c r="S250" s="104">
        <f t="shared" si="85"/>
        <v>-63952</v>
      </c>
      <c r="T250" s="104">
        <f t="shared" si="86"/>
        <v>-41112</v>
      </c>
      <c r="U250" s="10">
        <f t="shared" si="87"/>
        <v>274080</v>
      </c>
      <c r="V250" s="9" t="s">
        <v>268</v>
      </c>
    </row>
    <row r="251" spans="1:22" ht="10.5">
      <c r="A251" s="7" t="s">
        <v>48</v>
      </c>
      <c r="B251" s="7" t="s">
        <v>48</v>
      </c>
      <c r="C251" s="7" t="s">
        <v>358</v>
      </c>
      <c r="D251" s="8" t="s">
        <v>21</v>
      </c>
      <c r="E251" s="8">
        <v>2</v>
      </c>
      <c r="G251" s="9">
        <v>13</v>
      </c>
      <c r="H251" s="9">
        <v>23</v>
      </c>
      <c r="I251" s="9">
        <v>17</v>
      </c>
      <c r="J251" s="38">
        <f t="shared" si="80"/>
        <v>53</v>
      </c>
      <c r="L251" s="228">
        <v>4492</v>
      </c>
      <c r="M251" s="10">
        <v>4492</v>
      </c>
      <c r="N251" s="10">
        <v>4492</v>
      </c>
      <c r="O251" s="175">
        <f t="shared" si="81"/>
        <v>58396</v>
      </c>
      <c r="P251" s="112">
        <f t="shared" si="82"/>
        <v>238076</v>
      </c>
      <c r="Q251" s="104">
        <f t="shared" si="83"/>
        <v>0</v>
      </c>
      <c r="R251" s="104">
        <f t="shared" si="84"/>
        <v>58396</v>
      </c>
      <c r="S251" s="104">
        <f t="shared" si="85"/>
        <v>103316</v>
      </c>
      <c r="T251" s="104">
        <f t="shared" si="86"/>
        <v>76364</v>
      </c>
      <c r="U251" s="10">
        <f t="shared" si="87"/>
        <v>238076</v>
      </c>
      <c r="V251" s="7"/>
    </row>
    <row r="252" spans="1:22" ht="10.5">
      <c r="A252" s="7" t="s">
        <v>48</v>
      </c>
      <c r="B252" s="7" t="s">
        <v>48</v>
      </c>
      <c r="C252" s="7" t="s">
        <v>181</v>
      </c>
      <c r="D252" s="8" t="s">
        <v>20</v>
      </c>
      <c r="E252" s="8">
        <v>1</v>
      </c>
      <c r="F252" s="9">
        <v>27</v>
      </c>
      <c r="G252" s="9">
        <v>10</v>
      </c>
      <c r="H252" s="26">
        <v>2</v>
      </c>
      <c r="I252" s="9">
        <v>5</v>
      </c>
      <c r="J252" s="38">
        <f t="shared" si="80"/>
        <v>44</v>
      </c>
      <c r="K252" s="10">
        <v>4416</v>
      </c>
      <c r="L252" s="10">
        <v>4416</v>
      </c>
      <c r="M252" s="10">
        <v>4416</v>
      </c>
      <c r="N252" s="10">
        <v>4416</v>
      </c>
      <c r="O252" s="175">
        <f t="shared" si="81"/>
        <v>163392</v>
      </c>
      <c r="P252" s="112">
        <f t="shared" si="82"/>
        <v>194304</v>
      </c>
      <c r="Q252" s="104">
        <f t="shared" si="83"/>
        <v>119232</v>
      </c>
      <c r="R252" s="104">
        <f t="shared" si="84"/>
        <v>44160</v>
      </c>
      <c r="S252" s="104">
        <f t="shared" si="85"/>
        <v>8832</v>
      </c>
      <c r="T252" s="104">
        <f t="shared" si="86"/>
        <v>22080</v>
      </c>
      <c r="U252" s="10">
        <f t="shared" si="87"/>
        <v>194304</v>
      </c>
      <c r="V252" s="9" t="s">
        <v>268</v>
      </c>
    </row>
    <row r="253" spans="1:22" ht="10.5">
      <c r="A253" s="7" t="s">
        <v>48</v>
      </c>
      <c r="B253" s="7" t="s">
        <v>48</v>
      </c>
      <c r="C253" s="7" t="s">
        <v>294</v>
      </c>
      <c r="D253" s="8" t="s">
        <v>20</v>
      </c>
      <c r="E253" s="8">
        <v>1</v>
      </c>
      <c r="F253" s="9">
        <v>29</v>
      </c>
      <c r="G253" s="9">
        <v>5</v>
      </c>
      <c r="H253" s="26">
        <v>0</v>
      </c>
      <c r="I253" s="9">
        <v>1</v>
      </c>
      <c r="J253" s="38">
        <f t="shared" si="80"/>
        <v>35</v>
      </c>
      <c r="K253" s="10">
        <v>4416</v>
      </c>
      <c r="L253" s="10">
        <v>4416</v>
      </c>
      <c r="M253" s="10">
        <v>4416</v>
      </c>
      <c r="N253" s="10">
        <v>4416</v>
      </c>
      <c r="O253" s="175">
        <f t="shared" si="81"/>
        <v>150144</v>
      </c>
      <c r="P253" s="112">
        <f t="shared" si="82"/>
        <v>154560</v>
      </c>
      <c r="Q253" s="104">
        <f t="shared" si="83"/>
        <v>128064</v>
      </c>
      <c r="R253" s="104">
        <f t="shared" si="84"/>
        <v>22080</v>
      </c>
      <c r="S253" s="104">
        <f t="shared" si="85"/>
        <v>0</v>
      </c>
      <c r="T253" s="104">
        <f t="shared" si="86"/>
        <v>4416</v>
      </c>
      <c r="U253" s="10">
        <f t="shared" si="87"/>
        <v>154560</v>
      </c>
      <c r="V253" s="9" t="s">
        <v>268</v>
      </c>
    </row>
    <row r="254" spans="1:22" ht="10.5">
      <c r="A254" s="7" t="s">
        <v>48</v>
      </c>
      <c r="B254" s="7" t="s">
        <v>48</v>
      </c>
      <c r="C254" s="7" t="s">
        <v>99</v>
      </c>
      <c r="D254" s="8" t="s">
        <v>20</v>
      </c>
      <c r="E254" s="8">
        <v>3</v>
      </c>
      <c r="F254" s="9">
        <v>10</v>
      </c>
      <c r="G254" s="9">
        <v>4</v>
      </c>
      <c r="H254" s="9">
        <v>8</v>
      </c>
      <c r="I254" s="9">
        <v>6</v>
      </c>
      <c r="J254" s="38">
        <f t="shared" si="80"/>
        <v>28</v>
      </c>
      <c r="K254" s="10">
        <v>2500</v>
      </c>
      <c r="L254" s="10">
        <v>2500</v>
      </c>
      <c r="M254" s="10">
        <v>2500</v>
      </c>
      <c r="N254" s="10">
        <v>2500</v>
      </c>
      <c r="O254" s="175">
        <f t="shared" si="81"/>
        <v>35000</v>
      </c>
      <c r="P254" s="112">
        <f t="shared" si="82"/>
        <v>70000</v>
      </c>
      <c r="Q254" s="104">
        <f t="shared" si="83"/>
        <v>25000</v>
      </c>
      <c r="R254" s="104">
        <f t="shared" si="84"/>
        <v>10000</v>
      </c>
      <c r="S254" s="104">
        <f t="shared" si="85"/>
        <v>20000</v>
      </c>
      <c r="T254" s="104">
        <f t="shared" si="86"/>
        <v>15000</v>
      </c>
      <c r="U254" s="10">
        <f t="shared" si="87"/>
        <v>70000</v>
      </c>
      <c r="V254" s="7" t="s">
        <v>289</v>
      </c>
    </row>
    <row r="255" spans="1:22" ht="10.5">
      <c r="A255" s="7" t="s">
        <v>48</v>
      </c>
      <c r="B255" s="7" t="s">
        <v>48</v>
      </c>
      <c r="C255" s="7" t="s">
        <v>52</v>
      </c>
      <c r="D255" s="8" t="s">
        <v>20</v>
      </c>
      <c r="E255" s="8">
        <v>3</v>
      </c>
      <c r="F255" s="9">
        <v>5</v>
      </c>
      <c r="G255" s="9">
        <v>10</v>
      </c>
      <c r="H255" s="9">
        <v>4</v>
      </c>
      <c r="I255" s="9">
        <v>6</v>
      </c>
      <c r="J255" s="38">
        <f t="shared" si="80"/>
        <v>25</v>
      </c>
      <c r="K255" s="10">
        <v>2740</v>
      </c>
      <c r="L255" s="10">
        <v>2740</v>
      </c>
      <c r="M255" s="10">
        <v>2740</v>
      </c>
      <c r="N255" s="10">
        <v>2740</v>
      </c>
      <c r="O255" s="175">
        <f t="shared" si="81"/>
        <v>41100</v>
      </c>
      <c r="P255" s="112">
        <f t="shared" si="82"/>
        <v>68500</v>
      </c>
      <c r="Q255" s="104">
        <f t="shared" si="83"/>
        <v>13700</v>
      </c>
      <c r="R255" s="104">
        <f t="shared" si="84"/>
        <v>27400</v>
      </c>
      <c r="S255" s="104">
        <f t="shared" si="85"/>
        <v>10960</v>
      </c>
      <c r="T255" s="104">
        <f t="shared" si="86"/>
        <v>16440</v>
      </c>
      <c r="U255" s="10">
        <f t="shared" si="87"/>
        <v>68500</v>
      </c>
      <c r="V255" s="7" t="s">
        <v>289</v>
      </c>
    </row>
    <row r="256" spans="1:22" ht="10.5">
      <c r="A256" s="7" t="s">
        <v>48</v>
      </c>
      <c r="B256" s="7" t="s">
        <v>48</v>
      </c>
      <c r="C256" s="7" t="s">
        <v>359</v>
      </c>
      <c r="D256" s="8" t="s">
        <v>20</v>
      </c>
      <c r="E256" s="8">
        <v>1</v>
      </c>
      <c r="G256" s="9">
        <v>21</v>
      </c>
      <c r="H256" s="9">
        <v>3</v>
      </c>
      <c r="I256" s="9">
        <v>0</v>
      </c>
      <c r="J256" s="38">
        <f t="shared" si="80"/>
        <v>24</v>
      </c>
      <c r="L256" s="228">
        <v>9252</v>
      </c>
      <c r="M256" s="10">
        <v>9252</v>
      </c>
      <c r="N256" s="10">
        <v>9252</v>
      </c>
      <c r="O256" s="175">
        <f t="shared" si="81"/>
        <v>194292</v>
      </c>
      <c r="P256" s="112">
        <f t="shared" si="82"/>
        <v>222048</v>
      </c>
      <c r="Q256" s="104">
        <f t="shared" si="83"/>
        <v>0</v>
      </c>
      <c r="R256" s="104">
        <f t="shared" si="84"/>
        <v>95928</v>
      </c>
      <c r="S256" s="104">
        <f t="shared" si="85"/>
        <v>13704</v>
      </c>
      <c r="T256" s="104">
        <f t="shared" si="86"/>
        <v>0</v>
      </c>
      <c r="U256" s="10">
        <f t="shared" si="87"/>
        <v>109632</v>
      </c>
      <c r="V256" s="7"/>
    </row>
    <row r="257" spans="1:22" ht="10.5">
      <c r="A257" s="7" t="s">
        <v>48</v>
      </c>
      <c r="B257" s="7" t="s">
        <v>48</v>
      </c>
      <c r="C257" s="7" t="s">
        <v>50</v>
      </c>
      <c r="D257" s="8" t="s">
        <v>21</v>
      </c>
      <c r="E257" s="8">
        <v>2</v>
      </c>
      <c r="F257" s="9">
        <v>5</v>
      </c>
      <c r="G257" s="9">
        <v>2</v>
      </c>
      <c r="H257" s="9">
        <v>5</v>
      </c>
      <c r="I257" s="9">
        <v>6</v>
      </c>
      <c r="J257" s="38">
        <f t="shared" si="80"/>
        <v>18</v>
      </c>
      <c r="K257" s="10">
        <v>4355</v>
      </c>
      <c r="L257" s="10">
        <v>4355</v>
      </c>
      <c r="M257" s="10">
        <v>4355</v>
      </c>
      <c r="N257" s="10">
        <v>4355</v>
      </c>
      <c r="O257" s="175">
        <f t="shared" si="81"/>
        <v>30485</v>
      </c>
      <c r="P257" s="112">
        <f t="shared" si="82"/>
        <v>78390</v>
      </c>
      <c r="Q257" s="104">
        <f t="shared" si="83"/>
        <v>21775</v>
      </c>
      <c r="R257" s="104">
        <f t="shared" si="84"/>
        <v>8710</v>
      </c>
      <c r="S257" s="104">
        <f t="shared" si="85"/>
        <v>21775</v>
      </c>
      <c r="T257" s="104">
        <f t="shared" si="86"/>
        <v>26130</v>
      </c>
      <c r="U257" s="10">
        <f t="shared" si="87"/>
        <v>78390</v>
      </c>
      <c r="V257" s="7" t="s">
        <v>289</v>
      </c>
    </row>
    <row r="258" spans="1:22" ht="10.5">
      <c r="A258" s="7" t="s">
        <v>48</v>
      </c>
      <c r="B258" s="7" t="s">
        <v>48</v>
      </c>
      <c r="C258" s="7" t="s">
        <v>186</v>
      </c>
      <c r="D258" s="8" t="s">
        <v>21</v>
      </c>
      <c r="E258" s="8">
        <v>2</v>
      </c>
      <c r="F258" s="9">
        <v>16</v>
      </c>
      <c r="G258" s="9">
        <v>1</v>
      </c>
      <c r="H258" s="26">
        <v>0</v>
      </c>
      <c r="I258" s="9">
        <v>0</v>
      </c>
      <c r="J258" s="38">
        <f t="shared" si="80"/>
        <v>17</v>
      </c>
      <c r="K258" s="10">
        <v>4416</v>
      </c>
      <c r="L258" s="10">
        <v>4416</v>
      </c>
      <c r="M258" s="10">
        <v>4416</v>
      </c>
      <c r="N258" s="10">
        <v>4416</v>
      </c>
      <c r="O258" s="175">
        <f t="shared" si="81"/>
        <v>75072</v>
      </c>
      <c r="P258" s="112">
        <f t="shared" si="82"/>
        <v>75072</v>
      </c>
      <c r="Q258" s="104">
        <f t="shared" si="83"/>
        <v>70656</v>
      </c>
      <c r="R258" s="104">
        <f t="shared" si="84"/>
        <v>4416</v>
      </c>
      <c r="S258" s="104">
        <f t="shared" si="85"/>
        <v>0</v>
      </c>
      <c r="T258" s="104">
        <f t="shared" si="86"/>
        <v>0</v>
      </c>
      <c r="U258" s="10">
        <f t="shared" si="87"/>
        <v>75072</v>
      </c>
      <c r="V258" s="7" t="s">
        <v>268</v>
      </c>
    </row>
    <row r="259" spans="1:22" ht="10.5">
      <c r="A259" s="7" t="s">
        <v>48</v>
      </c>
      <c r="B259" s="7" t="s">
        <v>48</v>
      </c>
      <c r="C259" s="7" t="s">
        <v>360</v>
      </c>
      <c r="D259" s="8" t="s">
        <v>20</v>
      </c>
      <c r="E259" s="8">
        <v>1</v>
      </c>
      <c r="G259" s="9">
        <v>6</v>
      </c>
      <c r="H259" s="9">
        <v>4</v>
      </c>
      <c r="I259" s="9">
        <v>2</v>
      </c>
      <c r="J259" s="38">
        <f t="shared" si="80"/>
        <v>12</v>
      </c>
      <c r="L259" s="228">
        <v>5252</v>
      </c>
      <c r="M259" s="10">
        <v>5252</v>
      </c>
      <c r="N259" s="10">
        <v>5252</v>
      </c>
      <c r="O259" s="175">
        <f t="shared" si="81"/>
        <v>31512</v>
      </c>
      <c r="P259" s="112">
        <f t="shared" si="82"/>
        <v>63024</v>
      </c>
      <c r="Q259" s="104">
        <f t="shared" si="83"/>
        <v>0</v>
      </c>
      <c r="R259" s="104">
        <f t="shared" si="84"/>
        <v>27408</v>
      </c>
      <c r="S259" s="104">
        <f t="shared" si="85"/>
        <v>18272</v>
      </c>
      <c r="T259" s="104">
        <f t="shared" si="86"/>
        <v>9136</v>
      </c>
      <c r="U259" s="10">
        <f t="shared" si="87"/>
        <v>54816</v>
      </c>
      <c r="V259" s="7"/>
    </row>
    <row r="260" spans="1:22" ht="10.5">
      <c r="A260" s="7" t="s">
        <v>48</v>
      </c>
      <c r="B260" s="7" t="s">
        <v>48</v>
      </c>
      <c r="C260" s="7" t="s">
        <v>182</v>
      </c>
      <c r="D260" s="8" t="s">
        <v>119</v>
      </c>
      <c r="E260" s="8">
        <v>2</v>
      </c>
      <c r="F260" s="9">
        <v>6</v>
      </c>
      <c r="G260" s="9">
        <v>-1</v>
      </c>
      <c r="H260" s="9">
        <v>-1</v>
      </c>
      <c r="I260" s="9">
        <v>4</v>
      </c>
      <c r="J260" s="38">
        <f t="shared" si="80"/>
        <v>8</v>
      </c>
      <c r="K260" s="10">
        <v>4416</v>
      </c>
      <c r="L260" s="10">
        <v>4416</v>
      </c>
      <c r="M260" s="10">
        <v>4416</v>
      </c>
      <c r="N260" s="10">
        <v>4416</v>
      </c>
      <c r="O260" s="175">
        <f t="shared" si="81"/>
        <v>22080</v>
      </c>
      <c r="P260" s="112">
        <f t="shared" si="82"/>
        <v>35328</v>
      </c>
      <c r="Q260" s="104">
        <f t="shared" si="83"/>
        <v>26496</v>
      </c>
      <c r="R260" s="104">
        <f t="shared" si="84"/>
        <v>-4416</v>
      </c>
      <c r="S260" s="104">
        <f t="shared" si="85"/>
        <v>-4416</v>
      </c>
      <c r="T260" s="104">
        <f t="shared" si="86"/>
        <v>17664</v>
      </c>
      <c r="U260" s="10">
        <f t="shared" si="87"/>
        <v>35328</v>
      </c>
      <c r="V260" s="9" t="s">
        <v>268</v>
      </c>
    </row>
    <row r="261" spans="1:22" ht="10.5">
      <c r="A261" s="7" t="s">
        <v>48</v>
      </c>
      <c r="B261" s="7" t="s">
        <v>48</v>
      </c>
      <c r="C261" s="7" t="s">
        <v>361</v>
      </c>
      <c r="D261" s="8" t="s">
        <v>20</v>
      </c>
      <c r="E261" s="8">
        <v>1</v>
      </c>
      <c r="G261" s="9">
        <v>1</v>
      </c>
      <c r="H261" s="9">
        <v>1</v>
      </c>
      <c r="I261" s="9">
        <v>4</v>
      </c>
      <c r="J261" s="38">
        <f t="shared" si="80"/>
        <v>6</v>
      </c>
      <c r="L261" s="228">
        <v>4492</v>
      </c>
      <c r="M261" s="10">
        <v>4492</v>
      </c>
      <c r="N261" s="10">
        <v>4492</v>
      </c>
      <c r="O261" s="175">
        <f t="shared" si="81"/>
        <v>4492</v>
      </c>
      <c r="P261" s="112">
        <f t="shared" si="82"/>
        <v>26952</v>
      </c>
      <c r="Q261" s="104">
        <f t="shared" si="83"/>
        <v>0</v>
      </c>
      <c r="R261" s="104">
        <f t="shared" si="84"/>
        <v>4492</v>
      </c>
      <c r="S261" s="104">
        <f t="shared" si="85"/>
        <v>4492</v>
      </c>
      <c r="T261" s="104">
        <f t="shared" si="86"/>
        <v>17968</v>
      </c>
      <c r="U261" s="10">
        <f t="shared" si="87"/>
        <v>26952</v>
      </c>
      <c r="V261" s="7"/>
    </row>
    <row r="262" spans="1:22" ht="10.5">
      <c r="A262" s="7" t="s">
        <v>48</v>
      </c>
      <c r="B262" s="7" t="s">
        <v>48</v>
      </c>
      <c r="C262" s="7" t="s">
        <v>241</v>
      </c>
      <c r="D262" s="8" t="s">
        <v>21</v>
      </c>
      <c r="E262" s="8">
        <v>3</v>
      </c>
      <c r="F262" s="9">
        <v>14</v>
      </c>
      <c r="G262" s="9">
        <v>-3</v>
      </c>
      <c r="H262" s="9">
        <v>-5</v>
      </c>
      <c r="I262" s="9">
        <v>0</v>
      </c>
      <c r="J262" s="38">
        <f t="shared" si="80"/>
        <v>6</v>
      </c>
      <c r="K262" s="10">
        <v>5536</v>
      </c>
      <c r="L262" s="10">
        <v>5536</v>
      </c>
      <c r="M262" s="10">
        <v>5536</v>
      </c>
      <c r="N262" s="10">
        <v>5536</v>
      </c>
      <c r="O262" s="175">
        <f t="shared" si="81"/>
        <v>60896</v>
      </c>
      <c r="P262" s="112">
        <f t="shared" si="82"/>
        <v>33216</v>
      </c>
      <c r="Q262" s="104">
        <f t="shared" si="83"/>
        <v>63952</v>
      </c>
      <c r="R262" s="104">
        <f t="shared" si="84"/>
        <v>-13704</v>
      </c>
      <c r="S262" s="104">
        <f t="shared" si="85"/>
        <v>-22840</v>
      </c>
      <c r="T262" s="104">
        <f t="shared" si="86"/>
        <v>0</v>
      </c>
      <c r="U262" s="10">
        <f t="shared" si="87"/>
        <v>27408</v>
      </c>
      <c r="V262" s="7" t="s">
        <v>268</v>
      </c>
    </row>
    <row r="263" spans="1:22" ht="10.5">
      <c r="A263" s="7" t="s">
        <v>48</v>
      </c>
      <c r="B263" s="7" t="s">
        <v>48</v>
      </c>
      <c r="C263" s="7" t="s">
        <v>51</v>
      </c>
      <c r="D263" s="8" t="s">
        <v>20</v>
      </c>
      <c r="E263" s="8">
        <v>3</v>
      </c>
      <c r="F263" s="9">
        <v>2</v>
      </c>
      <c r="G263" s="9">
        <v>4</v>
      </c>
      <c r="H263" s="9">
        <v>0</v>
      </c>
      <c r="I263" s="9">
        <v>0</v>
      </c>
      <c r="J263" s="38">
        <f t="shared" si="80"/>
        <v>6</v>
      </c>
      <c r="K263" s="10">
        <v>3550</v>
      </c>
      <c r="L263" s="10">
        <v>3550</v>
      </c>
      <c r="M263" s="10">
        <v>3550</v>
      </c>
      <c r="N263" s="10">
        <v>3550</v>
      </c>
      <c r="O263" s="175">
        <f t="shared" si="81"/>
        <v>21300</v>
      </c>
      <c r="P263" s="112">
        <f t="shared" si="82"/>
        <v>21300</v>
      </c>
      <c r="Q263" s="104">
        <f t="shared" si="83"/>
        <v>7100</v>
      </c>
      <c r="R263" s="104">
        <f t="shared" si="84"/>
        <v>14200</v>
      </c>
      <c r="S263" s="104">
        <f t="shared" si="85"/>
        <v>0</v>
      </c>
      <c r="T263" s="104">
        <f t="shared" si="86"/>
        <v>0</v>
      </c>
      <c r="U263" s="10">
        <f t="shared" si="87"/>
        <v>21300</v>
      </c>
      <c r="V263" s="7" t="s">
        <v>289</v>
      </c>
    </row>
    <row r="264" spans="1:22" ht="10.5">
      <c r="A264" s="7" t="s">
        <v>48</v>
      </c>
      <c r="B264" s="7" t="s">
        <v>48</v>
      </c>
      <c r="C264" s="7" t="s">
        <v>121</v>
      </c>
      <c r="D264" s="8" t="s">
        <v>119</v>
      </c>
      <c r="E264" s="8">
        <v>2</v>
      </c>
      <c r="F264" s="9">
        <v>8</v>
      </c>
      <c r="G264" s="9">
        <v>-2</v>
      </c>
      <c r="H264" s="9">
        <v>0</v>
      </c>
      <c r="I264" s="9">
        <v>-1</v>
      </c>
      <c r="J264" s="38">
        <f t="shared" si="80"/>
        <v>5</v>
      </c>
      <c r="K264" s="10">
        <v>4416</v>
      </c>
      <c r="L264" s="10">
        <v>4416</v>
      </c>
      <c r="M264" s="10">
        <v>4416</v>
      </c>
      <c r="N264" s="10">
        <v>4416</v>
      </c>
      <c r="O264" s="175">
        <f t="shared" si="81"/>
        <v>26496</v>
      </c>
      <c r="P264" s="112">
        <f t="shared" si="82"/>
        <v>22080</v>
      </c>
      <c r="Q264" s="104">
        <f t="shared" si="83"/>
        <v>35328</v>
      </c>
      <c r="R264" s="104">
        <f t="shared" si="84"/>
        <v>-8832</v>
      </c>
      <c r="S264" s="104">
        <f t="shared" si="85"/>
        <v>0</v>
      </c>
      <c r="T264" s="104">
        <f t="shared" si="86"/>
        <v>-4416</v>
      </c>
      <c r="U264" s="10">
        <f t="shared" si="87"/>
        <v>22080</v>
      </c>
      <c r="V264" s="7" t="s">
        <v>268</v>
      </c>
    </row>
    <row r="265" spans="1:22" ht="10.5">
      <c r="A265" s="7" t="s">
        <v>48</v>
      </c>
      <c r="B265" s="7" t="s">
        <v>48</v>
      </c>
      <c r="C265" s="7" t="s">
        <v>120</v>
      </c>
      <c r="D265" s="8" t="s">
        <v>21</v>
      </c>
      <c r="E265" s="8">
        <v>2</v>
      </c>
      <c r="F265" s="9">
        <v>6</v>
      </c>
      <c r="G265" s="9">
        <v>-1</v>
      </c>
      <c r="H265" s="9">
        <v>2</v>
      </c>
      <c r="I265" s="9">
        <v>-3</v>
      </c>
      <c r="J265" s="38">
        <f t="shared" si="80"/>
        <v>4</v>
      </c>
      <c r="K265" s="10">
        <v>4416</v>
      </c>
      <c r="L265" s="10">
        <v>4416</v>
      </c>
      <c r="M265" s="10">
        <v>4416</v>
      </c>
      <c r="N265" s="10">
        <v>4416</v>
      </c>
      <c r="O265" s="175">
        <f t="shared" si="81"/>
        <v>22080</v>
      </c>
      <c r="P265" s="112">
        <f t="shared" si="82"/>
        <v>17664</v>
      </c>
      <c r="Q265" s="104">
        <f t="shared" si="83"/>
        <v>26496</v>
      </c>
      <c r="R265" s="104">
        <f t="shared" si="84"/>
        <v>-4416</v>
      </c>
      <c r="S265" s="104">
        <f t="shared" si="85"/>
        <v>8832</v>
      </c>
      <c r="T265" s="104">
        <f t="shared" si="86"/>
        <v>-13248</v>
      </c>
      <c r="U265" s="10">
        <f t="shared" si="87"/>
        <v>17664</v>
      </c>
      <c r="V265" s="7" t="s">
        <v>268</v>
      </c>
    </row>
    <row r="266" spans="1:22" ht="10.5">
      <c r="A266" s="7" t="s">
        <v>48</v>
      </c>
      <c r="B266" s="7" t="s">
        <v>48</v>
      </c>
      <c r="C266" s="7" t="s">
        <v>293</v>
      </c>
      <c r="D266" s="8" t="s">
        <v>20</v>
      </c>
      <c r="E266" s="8">
        <v>1</v>
      </c>
      <c r="F266" s="9">
        <v>1</v>
      </c>
      <c r="G266" s="9">
        <v>1</v>
      </c>
      <c r="H266" s="9">
        <v>-2</v>
      </c>
      <c r="I266" s="9">
        <v>3</v>
      </c>
      <c r="J266" s="38">
        <f t="shared" si="80"/>
        <v>3</v>
      </c>
      <c r="K266" s="10">
        <v>4355</v>
      </c>
      <c r="L266" s="10">
        <v>4355</v>
      </c>
      <c r="M266" s="10">
        <v>4355</v>
      </c>
      <c r="N266" s="10">
        <v>4355</v>
      </c>
      <c r="O266" s="175">
        <f t="shared" si="81"/>
        <v>8710</v>
      </c>
      <c r="P266" s="112">
        <f t="shared" si="82"/>
        <v>13065</v>
      </c>
      <c r="Q266" s="104">
        <f t="shared" si="83"/>
        <v>4355</v>
      </c>
      <c r="R266" s="104">
        <f t="shared" si="84"/>
        <v>4355</v>
      </c>
      <c r="S266" s="104">
        <f t="shared" si="85"/>
        <v>-8710</v>
      </c>
      <c r="T266" s="104">
        <f t="shared" si="86"/>
        <v>13065</v>
      </c>
      <c r="U266" s="10">
        <f t="shared" si="87"/>
        <v>13065</v>
      </c>
      <c r="V266" s="7" t="s">
        <v>268</v>
      </c>
    </row>
    <row r="267" spans="1:22" ht="10.5">
      <c r="A267" s="7" t="s">
        <v>48</v>
      </c>
      <c r="B267" s="7" t="s">
        <v>48</v>
      </c>
      <c r="C267" s="7" t="s">
        <v>97</v>
      </c>
      <c r="D267" s="8" t="s">
        <v>21</v>
      </c>
      <c r="E267" s="8">
        <v>2</v>
      </c>
      <c r="F267" s="9">
        <v>0</v>
      </c>
      <c r="G267" s="9">
        <v>0</v>
      </c>
      <c r="H267" s="9">
        <v>2</v>
      </c>
      <c r="I267" s="9">
        <v>1</v>
      </c>
      <c r="J267" s="38">
        <f t="shared" si="80"/>
        <v>3</v>
      </c>
      <c r="K267" s="10">
        <v>4355</v>
      </c>
      <c r="L267" s="10">
        <v>4355</v>
      </c>
      <c r="M267" s="10">
        <v>4355</v>
      </c>
      <c r="N267" s="10">
        <v>4355</v>
      </c>
      <c r="O267" s="175">
        <f t="shared" si="81"/>
        <v>0</v>
      </c>
      <c r="P267" s="112">
        <f t="shared" si="82"/>
        <v>13065</v>
      </c>
      <c r="Q267" s="104">
        <f t="shared" si="83"/>
        <v>0</v>
      </c>
      <c r="R267" s="104">
        <f t="shared" si="84"/>
        <v>0</v>
      </c>
      <c r="S267" s="104">
        <f t="shared" si="85"/>
        <v>8710</v>
      </c>
      <c r="T267" s="104">
        <f t="shared" si="86"/>
        <v>4355</v>
      </c>
      <c r="U267" s="10">
        <f t="shared" si="87"/>
        <v>13065</v>
      </c>
      <c r="V267" s="7" t="s">
        <v>289</v>
      </c>
    </row>
    <row r="268" spans="1:22" ht="10.5">
      <c r="A268" s="7" t="s">
        <v>48</v>
      </c>
      <c r="B268" s="7" t="s">
        <v>48</v>
      </c>
      <c r="C268" s="7" t="s">
        <v>53</v>
      </c>
      <c r="D268" s="8" t="s">
        <v>20</v>
      </c>
      <c r="E268" s="8">
        <v>3</v>
      </c>
      <c r="F268" s="9">
        <v>1</v>
      </c>
      <c r="G268" s="9">
        <v>2</v>
      </c>
      <c r="H268" s="9">
        <v>0</v>
      </c>
      <c r="I268" s="9">
        <v>0</v>
      </c>
      <c r="J268" s="38">
        <f t="shared" si="80"/>
        <v>3</v>
      </c>
      <c r="K268" s="10">
        <v>2740</v>
      </c>
      <c r="L268" s="10">
        <v>2740</v>
      </c>
      <c r="M268" s="10">
        <v>2740</v>
      </c>
      <c r="N268" s="10">
        <v>2740</v>
      </c>
      <c r="O268" s="175">
        <f t="shared" si="81"/>
        <v>8220</v>
      </c>
      <c r="P268" s="112">
        <f t="shared" si="82"/>
        <v>8220</v>
      </c>
      <c r="Q268" s="104">
        <f t="shared" si="83"/>
        <v>2740</v>
      </c>
      <c r="R268" s="104">
        <f t="shared" si="84"/>
        <v>5480</v>
      </c>
      <c r="S268" s="104">
        <f t="shared" si="85"/>
        <v>0</v>
      </c>
      <c r="T268" s="104">
        <f t="shared" si="86"/>
        <v>0</v>
      </c>
      <c r="U268" s="10">
        <f t="shared" si="87"/>
        <v>8220</v>
      </c>
      <c r="V268" s="7" t="s">
        <v>289</v>
      </c>
    </row>
    <row r="269" spans="1:22" ht="10.5">
      <c r="A269" s="7" t="s">
        <v>48</v>
      </c>
      <c r="B269" s="7" t="s">
        <v>48</v>
      </c>
      <c r="C269" s="7" t="s">
        <v>49</v>
      </c>
      <c r="D269" s="8" t="s">
        <v>21</v>
      </c>
      <c r="E269" s="8">
        <v>2</v>
      </c>
      <c r="F269" s="9">
        <v>1</v>
      </c>
      <c r="G269" s="9">
        <v>0</v>
      </c>
      <c r="H269" s="9">
        <v>0</v>
      </c>
      <c r="I269" s="9">
        <v>1</v>
      </c>
      <c r="J269" s="38">
        <f t="shared" si="80"/>
        <v>2</v>
      </c>
      <c r="K269" s="10">
        <v>4355</v>
      </c>
      <c r="L269" s="10">
        <v>4355</v>
      </c>
      <c r="M269" s="10">
        <v>4355</v>
      </c>
      <c r="N269" s="10">
        <v>4355</v>
      </c>
      <c r="O269" s="175">
        <f t="shared" si="81"/>
        <v>4355</v>
      </c>
      <c r="P269" s="112">
        <f t="shared" si="82"/>
        <v>8710</v>
      </c>
      <c r="Q269" s="104">
        <f t="shared" si="83"/>
        <v>4355</v>
      </c>
      <c r="R269" s="104">
        <f t="shared" si="84"/>
        <v>0</v>
      </c>
      <c r="S269" s="104">
        <f t="shared" si="85"/>
        <v>0</v>
      </c>
      <c r="T269" s="104">
        <f t="shared" si="86"/>
        <v>4355</v>
      </c>
      <c r="U269" s="10">
        <f t="shared" si="87"/>
        <v>8710</v>
      </c>
      <c r="V269" s="7" t="s">
        <v>289</v>
      </c>
    </row>
    <row r="270" spans="1:22" ht="10.5">
      <c r="A270" s="7" t="s">
        <v>48</v>
      </c>
      <c r="B270" s="7" t="s">
        <v>48</v>
      </c>
      <c r="C270" s="7" t="s">
        <v>185</v>
      </c>
      <c r="D270" s="8" t="s">
        <v>21</v>
      </c>
      <c r="E270" s="8">
        <v>2</v>
      </c>
      <c r="F270" s="9">
        <v>1</v>
      </c>
      <c r="G270" s="9">
        <v>0</v>
      </c>
      <c r="H270" s="9">
        <v>0</v>
      </c>
      <c r="I270" s="9">
        <v>0</v>
      </c>
      <c r="J270" s="38">
        <f t="shared" si="80"/>
        <v>1</v>
      </c>
      <c r="K270" s="10">
        <v>4416</v>
      </c>
      <c r="L270" s="10">
        <v>4416</v>
      </c>
      <c r="M270" s="10">
        <v>4416</v>
      </c>
      <c r="N270" s="10">
        <v>4416</v>
      </c>
      <c r="O270" s="175">
        <f t="shared" si="81"/>
        <v>4416</v>
      </c>
      <c r="P270" s="112">
        <f t="shared" si="82"/>
        <v>4416</v>
      </c>
      <c r="Q270" s="104">
        <f t="shared" si="83"/>
        <v>4416</v>
      </c>
      <c r="R270" s="104">
        <f t="shared" si="84"/>
        <v>0</v>
      </c>
      <c r="S270" s="104">
        <f t="shared" si="85"/>
        <v>0</v>
      </c>
      <c r="T270" s="104">
        <f t="shared" si="86"/>
        <v>0</v>
      </c>
      <c r="U270" s="10">
        <f t="shared" si="87"/>
        <v>4416</v>
      </c>
      <c r="V270" s="9" t="s">
        <v>268</v>
      </c>
    </row>
    <row r="271" spans="1:22" ht="10.5">
      <c r="A271" s="7" t="s">
        <v>48</v>
      </c>
      <c r="B271" s="7" t="s">
        <v>48</v>
      </c>
      <c r="C271" s="7" t="s">
        <v>118</v>
      </c>
      <c r="D271" s="8" t="s">
        <v>119</v>
      </c>
      <c r="E271" s="8">
        <v>2</v>
      </c>
      <c r="F271" s="9">
        <v>3</v>
      </c>
      <c r="G271" s="9">
        <v>-4</v>
      </c>
      <c r="H271" s="9">
        <v>0</v>
      </c>
      <c r="I271" s="9">
        <v>0</v>
      </c>
      <c r="J271" s="38">
        <f t="shared" si="80"/>
        <v>-1</v>
      </c>
      <c r="K271" s="10">
        <v>4416</v>
      </c>
      <c r="L271" s="10">
        <v>4416</v>
      </c>
      <c r="M271" s="10">
        <v>4416</v>
      </c>
      <c r="N271" s="10">
        <v>4416</v>
      </c>
      <c r="O271" s="175">
        <f t="shared" si="81"/>
        <v>-4416</v>
      </c>
      <c r="P271" s="112">
        <f t="shared" si="82"/>
        <v>-4416</v>
      </c>
      <c r="Q271" s="104">
        <f t="shared" si="83"/>
        <v>13248</v>
      </c>
      <c r="R271" s="104">
        <f t="shared" si="84"/>
        <v>-17664</v>
      </c>
      <c r="S271" s="104">
        <f t="shared" si="85"/>
        <v>0</v>
      </c>
      <c r="T271" s="104">
        <f t="shared" si="86"/>
        <v>0</v>
      </c>
      <c r="U271" s="10">
        <f t="shared" si="87"/>
        <v>-4416</v>
      </c>
      <c r="V271" s="7" t="s">
        <v>268</v>
      </c>
    </row>
    <row r="272" spans="1:22" ht="10.5">
      <c r="A272" s="7" t="s">
        <v>48</v>
      </c>
      <c r="B272" s="7" t="s">
        <v>48</v>
      </c>
      <c r="C272" s="7" t="s">
        <v>184</v>
      </c>
      <c r="D272" s="8" t="s">
        <v>21</v>
      </c>
      <c r="E272" s="8">
        <v>2</v>
      </c>
      <c r="F272" s="9">
        <v>0</v>
      </c>
      <c r="G272" s="9">
        <v>-1</v>
      </c>
      <c r="H272" s="9">
        <v>0</v>
      </c>
      <c r="I272" s="9">
        <v>0</v>
      </c>
      <c r="J272" s="38">
        <f t="shared" si="80"/>
        <v>-1</v>
      </c>
      <c r="K272" s="10">
        <v>4416</v>
      </c>
      <c r="L272" s="10">
        <v>4416</v>
      </c>
      <c r="M272" s="10">
        <v>4416</v>
      </c>
      <c r="N272" s="10">
        <v>4416</v>
      </c>
      <c r="O272" s="175">
        <f t="shared" si="81"/>
        <v>-4416</v>
      </c>
      <c r="P272" s="112">
        <f t="shared" si="82"/>
        <v>-4416</v>
      </c>
      <c r="Q272" s="104">
        <f t="shared" si="83"/>
        <v>0</v>
      </c>
      <c r="R272" s="104">
        <f t="shared" si="84"/>
        <v>-4416</v>
      </c>
      <c r="S272" s="104">
        <f t="shared" si="85"/>
        <v>0</v>
      </c>
      <c r="T272" s="104">
        <f t="shared" si="86"/>
        <v>0</v>
      </c>
      <c r="U272" s="10">
        <f t="shared" si="87"/>
        <v>-4416</v>
      </c>
      <c r="V272" s="9" t="s">
        <v>268</v>
      </c>
    </row>
    <row r="273" spans="1:22" ht="10.5">
      <c r="A273" s="7" t="s">
        <v>48</v>
      </c>
      <c r="B273" s="7" t="s">
        <v>48</v>
      </c>
      <c r="C273" s="7" t="s">
        <v>183</v>
      </c>
      <c r="D273" s="8" t="s">
        <v>21</v>
      </c>
      <c r="E273" s="8">
        <v>2</v>
      </c>
      <c r="F273" s="9">
        <v>19</v>
      </c>
      <c r="G273" s="9">
        <v>-14</v>
      </c>
      <c r="H273" s="26">
        <v>-1</v>
      </c>
      <c r="I273" s="9">
        <v>-6</v>
      </c>
      <c r="J273" s="38">
        <f t="shared" si="80"/>
        <v>-2</v>
      </c>
      <c r="K273" s="10">
        <v>4416</v>
      </c>
      <c r="L273" s="10">
        <v>4416</v>
      </c>
      <c r="M273" s="10">
        <v>4416</v>
      </c>
      <c r="N273" s="10">
        <v>4416</v>
      </c>
      <c r="O273" s="175">
        <f t="shared" si="81"/>
        <v>22080</v>
      </c>
      <c r="P273" s="112">
        <f t="shared" si="82"/>
        <v>-8832</v>
      </c>
      <c r="Q273" s="104">
        <f t="shared" si="83"/>
        <v>83904</v>
      </c>
      <c r="R273" s="104">
        <f t="shared" si="84"/>
        <v>-61824</v>
      </c>
      <c r="S273" s="104">
        <f t="shared" si="85"/>
        <v>-4416</v>
      </c>
      <c r="T273" s="104">
        <f t="shared" si="86"/>
        <v>-26496</v>
      </c>
      <c r="U273" s="10">
        <f t="shared" si="87"/>
        <v>-8832</v>
      </c>
      <c r="V273" s="9" t="s">
        <v>268</v>
      </c>
    </row>
    <row r="274" spans="1:22" ht="11.25" thickBot="1">
      <c r="A274" s="7" t="s">
        <v>48</v>
      </c>
      <c r="B274" s="7" t="s">
        <v>48</v>
      </c>
      <c r="C274" s="7" t="s">
        <v>290</v>
      </c>
      <c r="D274" s="8" t="s">
        <v>20</v>
      </c>
      <c r="E274" s="8">
        <v>1</v>
      </c>
      <c r="F274" s="9">
        <v>-7</v>
      </c>
      <c r="G274" s="9">
        <v>-19</v>
      </c>
      <c r="H274" s="9">
        <v>0</v>
      </c>
      <c r="I274" s="9">
        <v>-3</v>
      </c>
      <c r="J274" s="38">
        <f t="shared" si="80"/>
        <v>-29</v>
      </c>
      <c r="K274" s="10">
        <v>4355</v>
      </c>
      <c r="L274" s="10">
        <v>4355</v>
      </c>
      <c r="M274" s="10">
        <v>4355</v>
      </c>
      <c r="N274" s="10">
        <v>4355</v>
      </c>
      <c r="O274" s="175">
        <f t="shared" si="81"/>
        <v>-113230</v>
      </c>
      <c r="P274" s="112">
        <f t="shared" si="82"/>
        <v>-126295</v>
      </c>
      <c r="Q274" s="104">
        <f t="shared" si="83"/>
        <v>-30485</v>
      </c>
      <c r="R274" s="104">
        <f t="shared" si="84"/>
        <v>-82745</v>
      </c>
      <c r="S274" s="104">
        <f t="shared" si="85"/>
        <v>0</v>
      </c>
      <c r="T274" s="104">
        <f t="shared" si="86"/>
        <v>-13065</v>
      </c>
      <c r="U274" s="10">
        <f t="shared" si="87"/>
        <v>-126295</v>
      </c>
      <c r="V274" s="7" t="s">
        <v>289</v>
      </c>
    </row>
    <row r="275" spans="1:22" ht="10.5">
      <c r="A275" s="12" t="s">
        <v>48</v>
      </c>
      <c r="B275" s="13" t="s">
        <v>48</v>
      </c>
      <c r="C275" s="13" t="s">
        <v>54</v>
      </c>
      <c r="D275" s="14"/>
      <c r="E275" s="14"/>
      <c r="F275" s="15">
        <f>SUM(F239:F274)</f>
        <v>2352</v>
      </c>
      <c r="G275" s="30">
        <f>SUM(G239:G274)</f>
        <v>2496</v>
      </c>
      <c r="H275" s="30">
        <f>SUM(H239:H274)</f>
        <v>2062</v>
      </c>
      <c r="I275" s="30">
        <f>SUM(I239:I274)</f>
        <v>2502</v>
      </c>
      <c r="J275" s="39">
        <f>SUM(J239:J274)</f>
        <v>9412</v>
      </c>
      <c r="K275" s="80"/>
      <c r="L275" s="80"/>
      <c r="M275" s="80"/>
      <c r="N275" s="80"/>
      <c r="O275" s="174">
        <f aca="true" t="shared" si="88" ref="O275:U275">SUM(O239:O274)</f>
        <v>23940192</v>
      </c>
      <c r="P275" s="231">
        <f t="shared" si="88"/>
        <v>45937887</v>
      </c>
      <c r="Q275" s="231">
        <f t="shared" si="88"/>
        <v>10593668</v>
      </c>
      <c r="R275" s="231">
        <f t="shared" si="88"/>
        <v>11268560</v>
      </c>
      <c r="S275" s="231">
        <f t="shared" si="88"/>
        <v>9303627</v>
      </c>
      <c r="T275" s="231">
        <f t="shared" si="88"/>
        <v>11281468</v>
      </c>
      <c r="U275" s="231">
        <f t="shared" si="88"/>
        <v>42447323</v>
      </c>
      <c r="V275" s="147"/>
    </row>
    <row r="276" spans="1:22" ht="10.5">
      <c r="A276" s="7" t="s">
        <v>48</v>
      </c>
      <c r="B276" s="23"/>
      <c r="C276" s="7" t="s">
        <v>23</v>
      </c>
      <c r="D276" s="24"/>
      <c r="E276" s="24"/>
      <c r="F276" s="42">
        <f>F275/F356</f>
        <v>0.14701837729716213</v>
      </c>
      <c r="G276" s="44">
        <f>G275/G356</f>
        <v>0.1265784268979157</v>
      </c>
      <c r="H276" s="44">
        <f>H275/H356</f>
        <v>0.13914569134219584</v>
      </c>
      <c r="I276" s="44">
        <f>I275/I356</f>
        <v>0.14566837447601305</v>
      </c>
      <c r="J276" s="43">
        <f>J275/J356</f>
        <v>0.13900047258979206</v>
      </c>
      <c r="K276" s="19"/>
      <c r="L276" s="19"/>
      <c r="M276" s="19"/>
      <c r="N276" s="19"/>
      <c r="O276" s="204">
        <f>O275/O356</f>
        <v>0.1428258391411265</v>
      </c>
      <c r="P276" s="112">
        <f>P275/P356</f>
        <v>0.14136074286923542</v>
      </c>
      <c r="V276" s="7"/>
    </row>
    <row r="277" spans="1:22" ht="10.5">
      <c r="A277" s="7" t="s">
        <v>48</v>
      </c>
      <c r="B277" s="23"/>
      <c r="C277" s="7" t="s">
        <v>24</v>
      </c>
      <c r="D277" s="24"/>
      <c r="E277" s="24"/>
      <c r="G277" s="26">
        <f>F275+G275</f>
        <v>4848</v>
      </c>
      <c r="H277" s="26">
        <f>F275+G275+H275</f>
        <v>6910</v>
      </c>
      <c r="I277" s="26">
        <f>F275+G275+H275+I275</f>
        <v>9412</v>
      </c>
      <c r="K277" s="19"/>
      <c r="L277" s="19"/>
      <c r="M277" s="19"/>
      <c r="N277" s="19"/>
      <c r="V277" s="7"/>
    </row>
    <row r="278" spans="11:22" ht="10.5">
      <c r="K278" s="19"/>
      <c r="L278" s="19"/>
      <c r="M278" s="19"/>
      <c r="N278" s="19"/>
      <c r="V278" s="7"/>
    </row>
    <row r="279" spans="1:21" ht="12.75">
      <c r="A279" s="6" t="s">
        <v>26</v>
      </c>
      <c r="B279" s="7" t="s">
        <v>26</v>
      </c>
      <c r="C279" s="7" t="s">
        <v>378</v>
      </c>
      <c r="D279" s="8" t="s">
        <v>20</v>
      </c>
      <c r="E279" s="27">
        <v>1</v>
      </c>
      <c r="F279" s="9"/>
      <c r="G279" s="9">
        <v>1515</v>
      </c>
      <c r="H279" s="9">
        <v>1068</v>
      </c>
      <c r="I279" s="208">
        <v>1419</v>
      </c>
      <c r="J279" s="38">
        <f aca="true" t="shared" si="89" ref="J279:J304">F279+G279+H279+I279</f>
        <v>4002</v>
      </c>
      <c r="L279" s="232">
        <v>4568</v>
      </c>
      <c r="M279" s="112">
        <v>4568</v>
      </c>
      <c r="N279" s="112">
        <v>4568</v>
      </c>
      <c r="O279" s="175">
        <f aca="true" t="shared" si="90" ref="O279:O304">$F279*$K279+$G279*$L279</f>
        <v>6920520</v>
      </c>
      <c r="P279" s="112">
        <f aca="true" t="shared" si="91" ref="P279:P304">O279+(H279+I279)*L279</f>
        <v>18281136</v>
      </c>
      <c r="Q279" s="104">
        <f aca="true" t="shared" si="92" ref="Q279:Q304">IF(K279&gt;prisgrense,F279*prisgrense,F279*K279)</f>
        <v>0</v>
      </c>
      <c r="R279" s="104">
        <f aca="true" t="shared" si="93" ref="R279:R304">IF(L279&gt;prisgrense,G279*prisgrense,G279*L279)</f>
        <v>6920520</v>
      </c>
      <c r="S279" s="104">
        <f aca="true" t="shared" si="94" ref="S279:S304">IF(M279&gt;prisgrense,H279*prisgrense,H279*M279)</f>
        <v>4878624</v>
      </c>
      <c r="T279" s="104">
        <f aca="true" t="shared" si="95" ref="T279:T304">IF(N279&gt;prisgrense,I279*prisgrense,I279*N279)</f>
        <v>6481992</v>
      </c>
      <c r="U279" s="10">
        <f aca="true" t="shared" si="96" ref="U279:U304">SUM(Q279:T279)</f>
        <v>18281136</v>
      </c>
    </row>
    <row r="280" spans="1:22" ht="10.5">
      <c r="A280" s="6" t="s">
        <v>26</v>
      </c>
      <c r="B280" s="7" t="s">
        <v>55</v>
      </c>
      <c r="C280" s="7" t="s">
        <v>122</v>
      </c>
      <c r="D280" s="8" t="s">
        <v>20</v>
      </c>
      <c r="E280" s="27">
        <v>1</v>
      </c>
      <c r="F280" s="9">
        <v>1500</v>
      </c>
      <c r="G280" s="26">
        <v>508</v>
      </c>
      <c r="H280" s="26">
        <v>182</v>
      </c>
      <c r="I280" s="208">
        <v>124</v>
      </c>
      <c r="J280" s="38">
        <f t="shared" si="89"/>
        <v>2314</v>
      </c>
      <c r="K280" s="10">
        <v>4355</v>
      </c>
      <c r="L280" s="228">
        <v>4355</v>
      </c>
      <c r="M280" s="10">
        <v>4355</v>
      </c>
      <c r="N280" s="10">
        <v>4355</v>
      </c>
      <c r="O280" s="175">
        <f t="shared" si="90"/>
        <v>8744840</v>
      </c>
      <c r="P280" s="112">
        <f t="shared" si="91"/>
        <v>10077470</v>
      </c>
      <c r="Q280" s="104">
        <f t="shared" si="92"/>
        <v>6532500</v>
      </c>
      <c r="R280" s="104">
        <f t="shared" si="93"/>
        <v>2212340</v>
      </c>
      <c r="S280" s="104">
        <f t="shared" si="94"/>
        <v>792610</v>
      </c>
      <c r="T280" s="104">
        <f t="shared" si="95"/>
        <v>540020</v>
      </c>
      <c r="U280" s="10">
        <f t="shared" si="96"/>
        <v>10077470</v>
      </c>
      <c r="V280" s="209"/>
    </row>
    <row r="281" spans="1:36" ht="10.5">
      <c r="A281" s="6" t="s">
        <v>26</v>
      </c>
      <c r="B281" s="7" t="s">
        <v>55</v>
      </c>
      <c r="C281" s="7" t="s">
        <v>461</v>
      </c>
      <c r="D281" s="8" t="s">
        <v>20</v>
      </c>
      <c r="E281" s="27">
        <v>1</v>
      </c>
      <c r="F281" s="9">
        <v>612</v>
      </c>
      <c r="G281" s="26">
        <v>328</v>
      </c>
      <c r="H281" s="26">
        <v>186</v>
      </c>
      <c r="I281" s="207">
        <v>227</v>
      </c>
      <c r="J281" s="38">
        <f t="shared" si="89"/>
        <v>1353</v>
      </c>
      <c r="K281" s="10">
        <v>5216</v>
      </c>
      <c r="L281" s="228">
        <v>5208</v>
      </c>
      <c r="M281" s="10">
        <v>5208</v>
      </c>
      <c r="N281" s="10">
        <v>5208</v>
      </c>
      <c r="O281" s="175">
        <f t="shared" si="90"/>
        <v>4900416</v>
      </c>
      <c r="P281" s="112">
        <f t="shared" si="91"/>
        <v>7051320</v>
      </c>
      <c r="Q281" s="104">
        <f t="shared" si="92"/>
        <v>2795616</v>
      </c>
      <c r="R281" s="104">
        <f t="shared" si="93"/>
        <v>1498304</v>
      </c>
      <c r="S281" s="104">
        <f t="shared" si="94"/>
        <v>849648</v>
      </c>
      <c r="T281" s="104">
        <f t="shared" si="95"/>
        <v>1036936</v>
      </c>
      <c r="U281" s="10">
        <f t="shared" si="96"/>
        <v>6180504</v>
      </c>
      <c r="V281" s="209"/>
      <c r="W281" s="47"/>
      <c r="X281" s="47"/>
      <c r="Y281" s="47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</row>
    <row r="282" spans="1:21" ht="12.75">
      <c r="A282" s="6" t="s">
        <v>26</v>
      </c>
      <c r="B282" s="7" t="s">
        <v>26</v>
      </c>
      <c r="C282" s="7" t="s">
        <v>380</v>
      </c>
      <c r="D282" s="8" t="s">
        <v>20</v>
      </c>
      <c r="E282" s="27">
        <v>1</v>
      </c>
      <c r="F282" s="9"/>
      <c r="G282" s="26">
        <v>308</v>
      </c>
      <c r="H282" s="26">
        <v>142</v>
      </c>
      <c r="I282" s="208">
        <v>267</v>
      </c>
      <c r="J282" s="38">
        <f t="shared" si="89"/>
        <v>717</v>
      </c>
      <c r="L282" s="232">
        <v>5208</v>
      </c>
      <c r="M282" s="112">
        <v>5208</v>
      </c>
      <c r="N282" s="112">
        <v>5208</v>
      </c>
      <c r="O282" s="175">
        <f t="shared" si="90"/>
        <v>1604064</v>
      </c>
      <c r="P282" s="112">
        <f t="shared" si="91"/>
        <v>3734136</v>
      </c>
      <c r="Q282" s="104">
        <f t="shared" si="92"/>
        <v>0</v>
      </c>
      <c r="R282" s="104">
        <f t="shared" si="93"/>
        <v>1406944</v>
      </c>
      <c r="S282" s="104">
        <f t="shared" si="94"/>
        <v>648656</v>
      </c>
      <c r="T282" s="104">
        <f t="shared" si="95"/>
        <v>1219656</v>
      </c>
      <c r="U282" s="10">
        <f t="shared" si="96"/>
        <v>3275256</v>
      </c>
    </row>
    <row r="283" spans="1:36" ht="10.5">
      <c r="A283" s="6" t="s">
        <v>26</v>
      </c>
      <c r="B283" s="7" t="s">
        <v>55</v>
      </c>
      <c r="C283" s="7" t="s">
        <v>459</v>
      </c>
      <c r="D283" s="8" t="s">
        <v>21</v>
      </c>
      <c r="E283" s="27">
        <v>2</v>
      </c>
      <c r="F283" s="9">
        <v>245</v>
      </c>
      <c r="G283" s="26">
        <v>162</v>
      </c>
      <c r="H283" s="26">
        <v>68</v>
      </c>
      <c r="I283" s="207">
        <v>204</v>
      </c>
      <c r="J283" s="38">
        <f t="shared" si="89"/>
        <v>679</v>
      </c>
      <c r="K283" s="10">
        <v>5696</v>
      </c>
      <c r="L283" s="228">
        <v>5208</v>
      </c>
      <c r="M283" s="10">
        <v>5208</v>
      </c>
      <c r="N283" s="10">
        <v>5208</v>
      </c>
      <c r="O283" s="175">
        <f t="shared" si="90"/>
        <v>2239216</v>
      </c>
      <c r="P283" s="112">
        <f t="shared" si="91"/>
        <v>3655792</v>
      </c>
      <c r="Q283" s="104">
        <f t="shared" si="92"/>
        <v>1119160</v>
      </c>
      <c r="R283" s="104">
        <f t="shared" si="93"/>
        <v>740016</v>
      </c>
      <c r="S283" s="104">
        <f t="shared" si="94"/>
        <v>310624</v>
      </c>
      <c r="T283" s="104">
        <f t="shared" si="95"/>
        <v>931872</v>
      </c>
      <c r="U283" s="10">
        <f t="shared" si="96"/>
        <v>3101672</v>
      </c>
      <c r="V283" s="209"/>
      <c r="W283" s="47"/>
      <c r="X283" s="47"/>
      <c r="Y283" s="47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</row>
    <row r="284" spans="1:21" ht="12.75">
      <c r="A284" s="6" t="s">
        <v>26</v>
      </c>
      <c r="B284" s="7" t="s">
        <v>26</v>
      </c>
      <c r="C284" s="7" t="s">
        <v>383</v>
      </c>
      <c r="D284" s="8" t="s">
        <v>20</v>
      </c>
      <c r="E284" s="27">
        <v>1</v>
      </c>
      <c r="F284" s="9"/>
      <c r="G284" s="9">
        <v>179</v>
      </c>
      <c r="H284" s="9">
        <v>125</v>
      </c>
      <c r="I284" s="208">
        <v>203</v>
      </c>
      <c r="J284" s="38">
        <f t="shared" si="89"/>
        <v>507</v>
      </c>
      <c r="L284" s="232">
        <v>4568</v>
      </c>
      <c r="M284" s="112">
        <v>4568</v>
      </c>
      <c r="N284" s="112">
        <v>4568</v>
      </c>
      <c r="O284" s="175">
        <f t="shared" si="90"/>
        <v>817672</v>
      </c>
      <c r="P284" s="112">
        <f t="shared" si="91"/>
        <v>2315976</v>
      </c>
      <c r="Q284" s="104">
        <f t="shared" si="92"/>
        <v>0</v>
      </c>
      <c r="R284" s="104">
        <f t="shared" si="93"/>
        <v>817672</v>
      </c>
      <c r="S284" s="104">
        <f t="shared" si="94"/>
        <v>571000</v>
      </c>
      <c r="T284" s="104">
        <f t="shared" si="95"/>
        <v>927304</v>
      </c>
      <c r="U284" s="10">
        <f t="shared" si="96"/>
        <v>2315976</v>
      </c>
    </row>
    <row r="285" spans="1:21" ht="12.75">
      <c r="A285" s="6" t="s">
        <v>26</v>
      </c>
      <c r="B285" s="7" t="s">
        <v>26</v>
      </c>
      <c r="C285" s="7" t="s">
        <v>379</v>
      </c>
      <c r="D285" s="8" t="s">
        <v>20</v>
      </c>
      <c r="E285" s="27">
        <v>1</v>
      </c>
      <c r="F285" s="9"/>
      <c r="G285" s="26">
        <v>168</v>
      </c>
      <c r="H285" s="26">
        <v>61</v>
      </c>
      <c r="I285" s="208">
        <v>66</v>
      </c>
      <c r="J285" s="38">
        <f t="shared" si="89"/>
        <v>295</v>
      </c>
      <c r="L285" s="232">
        <v>5368</v>
      </c>
      <c r="M285" s="112">
        <v>5368</v>
      </c>
      <c r="N285" s="112">
        <v>5368</v>
      </c>
      <c r="O285" s="175">
        <f t="shared" si="90"/>
        <v>901824</v>
      </c>
      <c r="P285" s="112">
        <f t="shared" si="91"/>
        <v>1583560</v>
      </c>
      <c r="Q285" s="104">
        <f t="shared" si="92"/>
        <v>0</v>
      </c>
      <c r="R285" s="104">
        <f t="shared" si="93"/>
        <v>767424</v>
      </c>
      <c r="S285" s="104">
        <f t="shared" si="94"/>
        <v>278648</v>
      </c>
      <c r="T285" s="104">
        <f t="shared" si="95"/>
        <v>301488</v>
      </c>
      <c r="U285" s="10">
        <f t="shared" si="96"/>
        <v>1347560</v>
      </c>
    </row>
    <row r="286" spans="1:21" ht="12.75">
      <c r="A286" s="6" t="s">
        <v>26</v>
      </c>
      <c r="B286" s="7" t="s">
        <v>26</v>
      </c>
      <c r="C286" s="7" t="s">
        <v>382</v>
      </c>
      <c r="D286" s="8" t="s">
        <v>20</v>
      </c>
      <c r="E286" s="27">
        <v>1</v>
      </c>
      <c r="F286" s="9"/>
      <c r="G286" s="9">
        <v>99</v>
      </c>
      <c r="H286" s="9">
        <v>99</v>
      </c>
      <c r="I286" s="208">
        <v>50</v>
      </c>
      <c r="J286" s="38">
        <f t="shared" si="89"/>
        <v>248</v>
      </c>
      <c r="L286" s="232">
        <v>4568</v>
      </c>
      <c r="M286" s="112">
        <v>4568</v>
      </c>
      <c r="N286" s="112">
        <v>4568</v>
      </c>
      <c r="O286" s="175">
        <f t="shared" si="90"/>
        <v>452232</v>
      </c>
      <c r="P286" s="112">
        <f t="shared" si="91"/>
        <v>1132864</v>
      </c>
      <c r="Q286" s="104">
        <f t="shared" si="92"/>
        <v>0</v>
      </c>
      <c r="R286" s="104">
        <f t="shared" si="93"/>
        <v>452232</v>
      </c>
      <c r="S286" s="104">
        <f t="shared" si="94"/>
        <v>452232</v>
      </c>
      <c r="T286" s="104">
        <f t="shared" si="95"/>
        <v>228400</v>
      </c>
      <c r="U286" s="10">
        <f t="shared" si="96"/>
        <v>1132864</v>
      </c>
    </row>
    <row r="287" spans="1:21" ht="12.75">
      <c r="A287" s="6" t="s">
        <v>26</v>
      </c>
      <c r="B287" s="7" t="s">
        <v>26</v>
      </c>
      <c r="C287" s="7" t="s">
        <v>386</v>
      </c>
      <c r="D287" s="8" t="s">
        <v>368</v>
      </c>
      <c r="E287" s="27">
        <v>2</v>
      </c>
      <c r="F287" s="9"/>
      <c r="G287" s="9">
        <v>96</v>
      </c>
      <c r="H287" s="9">
        <v>71</v>
      </c>
      <c r="I287" s="208">
        <v>75</v>
      </c>
      <c r="J287" s="38">
        <f t="shared" si="89"/>
        <v>242</v>
      </c>
      <c r="L287" s="232">
        <v>4568</v>
      </c>
      <c r="M287" s="112">
        <v>4568</v>
      </c>
      <c r="N287" s="112">
        <v>4568</v>
      </c>
      <c r="O287" s="175">
        <f t="shared" si="90"/>
        <v>438528</v>
      </c>
      <c r="P287" s="112">
        <f t="shared" si="91"/>
        <v>1105456</v>
      </c>
      <c r="Q287" s="104">
        <f t="shared" si="92"/>
        <v>0</v>
      </c>
      <c r="R287" s="104">
        <f t="shared" si="93"/>
        <v>438528</v>
      </c>
      <c r="S287" s="104">
        <f t="shared" si="94"/>
        <v>324328</v>
      </c>
      <c r="T287" s="104">
        <f t="shared" si="95"/>
        <v>342600</v>
      </c>
      <c r="U287" s="10">
        <f t="shared" si="96"/>
        <v>1105456</v>
      </c>
    </row>
    <row r="288" spans="1:36" ht="10.5">
      <c r="A288" s="6" t="s">
        <v>26</v>
      </c>
      <c r="B288" s="7" t="s">
        <v>55</v>
      </c>
      <c r="C288" s="7" t="s">
        <v>458</v>
      </c>
      <c r="D288" s="8" t="s">
        <v>21</v>
      </c>
      <c r="E288" s="27">
        <v>2</v>
      </c>
      <c r="F288" s="9">
        <v>79</v>
      </c>
      <c r="G288" s="26">
        <v>60</v>
      </c>
      <c r="H288" s="26">
        <v>19</v>
      </c>
      <c r="I288" s="207">
        <v>76</v>
      </c>
      <c r="J288" s="38">
        <f t="shared" si="89"/>
        <v>234</v>
      </c>
      <c r="K288" s="10">
        <v>5696</v>
      </c>
      <c r="L288" s="228">
        <v>5208</v>
      </c>
      <c r="M288" s="10">
        <v>5208</v>
      </c>
      <c r="N288" s="10">
        <v>5208</v>
      </c>
      <c r="O288" s="175">
        <f t="shared" si="90"/>
        <v>762464</v>
      </c>
      <c r="P288" s="112">
        <f t="shared" si="91"/>
        <v>1257224</v>
      </c>
      <c r="Q288" s="104">
        <f t="shared" si="92"/>
        <v>360872</v>
      </c>
      <c r="R288" s="104">
        <f t="shared" si="93"/>
        <v>274080</v>
      </c>
      <c r="S288" s="104">
        <f t="shared" si="94"/>
        <v>86792</v>
      </c>
      <c r="T288" s="104">
        <f t="shared" si="95"/>
        <v>347168</v>
      </c>
      <c r="U288" s="10">
        <f t="shared" si="96"/>
        <v>1068912</v>
      </c>
      <c r="V288" s="209"/>
      <c r="W288" s="47"/>
      <c r="X288" s="47"/>
      <c r="Y288" s="47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</row>
    <row r="289" spans="1:36" ht="10.5">
      <c r="A289" s="6" t="s">
        <v>26</v>
      </c>
      <c r="B289" s="7" t="s">
        <v>55</v>
      </c>
      <c r="C289" s="7" t="s">
        <v>261</v>
      </c>
      <c r="D289" s="8" t="s">
        <v>20</v>
      </c>
      <c r="E289" s="27">
        <v>3</v>
      </c>
      <c r="F289" s="9">
        <v>93</v>
      </c>
      <c r="G289" s="26">
        <v>26</v>
      </c>
      <c r="H289" s="26">
        <v>60</v>
      </c>
      <c r="I289" s="207">
        <v>55</v>
      </c>
      <c r="J289" s="38">
        <f t="shared" si="89"/>
        <v>234</v>
      </c>
      <c r="K289" s="10">
        <v>2740</v>
      </c>
      <c r="L289" s="228">
        <v>2740</v>
      </c>
      <c r="M289" s="10">
        <v>2740</v>
      </c>
      <c r="N289" s="10">
        <v>2740</v>
      </c>
      <c r="O289" s="175">
        <f t="shared" si="90"/>
        <v>326060</v>
      </c>
      <c r="P289" s="112">
        <f t="shared" si="91"/>
        <v>641160</v>
      </c>
      <c r="Q289" s="104">
        <f t="shared" si="92"/>
        <v>254820</v>
      </c>
      <c r="R289" s="104">
        <f t="shared" si="93"/>
        <v>71240</v>
      </c>
      <c r="S289" s="104">
        <f t="shared" si="94"/>
        <v>164400</v>
      </c>
      <c r="T289" s="104">
        <f t="shared" si="95"/>
        <v>150700</v>
      </c>
      <c r="U289" s="10">
        <f t="shared" si="96"/>
        <v>641160</v>
      </c>
      <c r="V289" s="209"/>
      <c r="W289" s="47"/>
      <c r="X289" s="47"/>
      <c r="Y289" s="47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</row>
    <row r="290" spans="1:22" ht="10.5">
      <c r="A290" s="6" t="s">
        <v>26</v>
      </c>
      <c r="B290" s="7" t="s">
        <v>55</v>
      </c>
      <c r="C290" s="7" t="s">
        <v>90</v>
      </c>
      <c r="D290" s="8" t="s">
        <v>20</v>
      </c>
      <c r="E290" s="27">
        <v>1</v>
      </c>
      <c r="F290" s="9">
        <v>126</v>
      </c>
      <c r="G290" s="26">
        <v>50</v>
      </c>
      <c r="H290" s="26">
        <v>35</v>
      </c>
      <c r="I290" s="208">
        <v>10</v>
      </c>
      <c r="J290" s="38">
        <f t="shared" si="89"/>
        <v>221</v>
      </c>
      <c r="K290" s="10">
        <v>4816</v>
      </c>
      <c r="L290" s="10">
        <v>4816</v>
      </c>
      <c r="M290" s="10">
        <v>4816</v>
      </c>
      <c r="N290" s="10">
        <v>4816</v>
      </c>
      <c r="O290" s="175">
        <f t="shared" si="90"/>
        <v>847616</v>
      </c>
      <c r="P290" s="112">
        <f t="shared" si="91"/>
        <v>1064336</v>
      </c>
      <c r="Q290" s="104">
        <f t="shared" si="92"/>
        <v>575568</v>
      </c>
      <c r="R290" s="104">
        <f t="shared" si="93"/>
        <v>228400</v>
      </c>
      <c r="S290" s="104">
        <f t="shared" si="94"/>
        <v>159880</v>
      </c>
      <c r="T290" s="104">
        <f t="shared" si="95"/>
        <v>45680</v>
      </c>
      <c r="U290" s="10">
        <f t="shared" si="96"/>
        <v>1009528</v>
      </c>
      <c r="V290" s="233" t="s">
        <v>377</v>
      </c>
    </row>
    <row r="291" spans="1:21" ht="12.75">
      <c r="A291" s="6" t="s">
        <v>26</v>
      </c>
      <c r="B291" s="7" t="s">
        <v>26</v>
      </c>
      <c r="C291" s="7" t="s">
        <v>385</v>
      </c>
      <c r="D291" s="8" t="s">
        <v>21</v>
      </c>
      <c r="E291" s="27">
        <v>2</v>
      </c>
      <c r="F291" s="9"/>
      <c r="G291" s="9">
        <v>52</v>
      </c>
      <c r="H291" s="9">
        <v>50</v>
      </c>
      <c r="I291" s="208">
        <v>57</v>
      </c>
      <c r="J291" s="38">
        <f t="shared" si="89"/>
        <v>159</v>
      </c>
      <c r="L291" s="232">
        <v>4568</v>
      </c>
      <c r="M291" s="112">
        <v>4568</v>
      </c>
      <c r="N291" s="112">
        <v>4568</v>
      </c>
      <c r="O291" s="175">
        <f t="shared" si="90"/>
        <v>237536</v>
      </c>
      <c r="P291" s="112">
        <f t="shared" si="91"/>
        <v>726312</v>
      </c>
      <c r="Q291" s="104">
        <f t="shared" si="92"/>
        <v>0</v>
      </c>
      <c r="R291" s="104">
        <f t="shared" si="93"/>
        <v>237536</v>
      </c>
      <c r="S291" s="104">
        <f t="shared" si="94"/>
        <v>228400</v>
      </c>
      <c r="T291" s="104">
        <f t="shared" si="95"/>
        <v>260376</v>
      </c>
      <c r="U291" s="10">
        <f t="shared" si="96"/>
        <v>726312</v>
      </c>
    </row>
    <row r="292" spans="1:36" ht="10.5">
      <c r="A292" s="6" t="s">
        <v>26</v>
      </c>
      <c r="B292" s="7" t="s">
        <v>55</v>
      </c>
      <c r="C292" s="7" t="s">
        <v>460</v>
      </c>
      <c r="D292" s="8" t="s">
        <v>22</v>
      </c>
      <c r="E292" s="27">
        <v>2</v>
      </c>
      <c r="F292" s="9">
        <v>30</v>
      </c>
      <c r="G292" s="26">
        <v>51</v>
      </c>
      <c r="H292" s="26">
        <v>19</v>
      </c>
      <c r="I292" s="207">
        <v>43</v>
      </c>
      <c r="J292" s="38">
        <f t="shared" si="89"/>
        <v>143</v>
      </c>
      <c r="K292" s="10">
        <v>6016</v>
      </c>
      <c r="L292" s="228">
        <v>5208</v>
      </c>
      <c r="M292" s="10">
        <v>5208</v>
      </c>
      <c r="N292" s="10">
        <v>5208</v>
      </c>
      <c r="O292" s="175">
        <f t="shared" si="90"/>
        <v>446088</v>
      </c>
      <c r="P292" s="112">
        <f t="shared" si="91"/>
        <v>768984</v>
      </c>
      <c r="Q292" s="104">
        <f t="shared" si="92"/>
        <v>137040</v>
      </c>
      <c r="R292" s="104">
        <f t="shared" si="93"/>
        <v>232968</v>
      </c>
      <c r="S292" s="104">
        <f t="shared" si="94"/>
        <v>86792</v>
      </c>
      <c r="T292" s="104">
        <f t="shared" si="95"/>
        <v>196424</v>
      </c>
      <c r="U292" s="10">
        <f t="shared" si="96"/>
        <v>653224</v>
      </c>
      <c r="V292" s="209"/>
      <c r="W292" s="47"/>
      <c r="X292" s="47"/>
      <c r="Y292" s="47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</row>
    <row r="293" spans="1:21" ht="12.75">
      <c r="A293" s="6" t="s">
        <v>26</v>
      </c>
      <c r="B293" s="7" t="s">
        <v>26</v>
      </c>
      <c r="C293" s="7" t="s">
        <v>381</v>
      </c>
      <c r="D293" s="8" t="s">
        <v>20</v>
      </c>
      <c r="E293" s="27">
        <v>1</v>
      </c>
      <c r="F293" s="9"/>
      <c r="G293" s="9">
        <v>51</v>
      </c>
      <c r="H293" s="9">
        <v>45</v>
      </c>
      <c r="I293" s="208">
        <v>16</v>
      </c>
      <c r="J293" s="38">
        <f t="shared" si="89"/>
        <v>112</v>
      </c>
      <c r="L293" s="232">
        <v>4568</v>
      </c>
      <c r="M293" s="112">
        <v>4568</v>
      </c>
      <c r="N293" s="112">
        <v>4568</v>
      </c>
      <c r="O293" s="175">
        <f t="shared" si="90"/>
        <v>232968</v>
      </c>
      <c r="P293" s="112">
        <f t="shared" si="91"/>
        <v>511616</v>
      </c>
      <c r="Q293" s="104">
        <f t="shared" si="92"/>
        <v>0</v>
      </c>
      <c r="R293" s="104">
        <f t="shared" si="93"/>
        <v>232968</v>
      </c>
      <c r="S293" s="104">
        <f t="shared" si="94"/>
        <v>205560</v>
      </c>
      <c r="T293" s="104">
        <f t="shared" si="95"/>
        <v>73088</v>
      </c>
      <c r="U293" s="10">
        <f t="shared" si="96"/>
        <v>511616</v>
      </c>
    </row>
    <row r="294" spans="1:22" ht="10.5">
      <c r="A294" s="6" t="s">
        <v>26</v>
      </c>
      <c r="B294" s="7" t="s">
        <v>55</v>
      </c>
      <c r="C294" s="7" t="s">
        <v>106</v>
      </c>
      <c r="D294" s="8" t="s">
        <v>20</v>
      </c>
      <c r="E294" s="27">
        <v>1</v>
      </c>
      <c r="F294" s="9">
        <v>64</v>
      </c>
      <c r="G294" s="26">
        <v>7</v>
      </c>
      <c r="H294" s="26">
        <v>10</v>
      </c>
      <c r="I294" s="208">
        <v>11</v>
      </c>
      <c r="J294" s="38">
        <f t="shared" si="89"/>
        <v>92</v>
      </c>
      <c r="K294" s="10">
        <v>4355</v>
      </c>
      <c r="L294" s="10">
        <v>4355</v>
      </c>
      <c r="M294" s="10">
        <v>4355</v>
      </c>
      <c r="N294" s="10">
        <v>4355</v>
      </c>
      <c r="O294" s="175">
        <f t="shared" si="90"/>
        <v>309205</v>
      </c>
      <c r="P294" s="112">
        <f t="shared" si="91"/>
        <v>400660</v>
      </c>
      <c r="Q294" s="104">
        <f t="shared" si="92"/>
        <v>278720</v>
      </c>
      <c r="R294" s="104">
        <f t="shared" si="93"/>
        <v>30485</v>
      </c>
      <c r="S294" s="104">
        <f t="shared" si="94"/>
        <v>43550</v>
      </c>
      <c r="T294" s="104">
        <f t="shared" si="95"/>
        <v>47905</v>
      </c>
      <c r="U294" s="10">
        <f t="shared" si="96"/>
        <v>400660</v>
      </c>
      <c r="V294" s="233" t="s">
        <v>377</v>
      </c>
    </row>
    <row r="295" spans="1:22" ht="10.5">
      <c r="A295" s="6" t="s">
        <v>26</v>
      </c>
      <c r="B295" s="7" t="s">
        <v>55</v>
      </c>
      <c r="C295" s="7" t="s">
        <v>91</v>
      </c>
      <c r="D295" s="8" t="s">
        <v>21</v>
      </c>
      <c r="E295" s="27">
        <v>2</v>
      </c>
      <c r="F295" s="9">
        <v>57</v>
      </c>
      <c r="G295" s="26">
        <v>2</v>
      </c>
      <c r="I295" s="208">
        <v>14</v>
      </c>
      <c r="J295" s="38">
        <f t="shared" si="89"/>
        <v>73</v>
      </c>
      <c r="K295" s="10">
        <v>4816</v>
      </c>
      <c r="L295" s="10">
        <v>4816</v>
      </c>
      <c r="M295" s="10">
        <v>4816</v>
      </c>
      <c r="N295" s="10">
        <v>4816</v>
      </c>
      <c r="O295" s="175">
        <f t="shared" si="90"/>
        <v>284144</v>
      </c>
      <c r="P295" s="112">
        <f t="shared" si="91"/>
        <v>351568</v>
      </c>
      <c r="Q295" s="104">
        <f t="shared" si="92"/>
        <v>260376</v>
      </c>
      <c r="R295" s="104">
        <f t="shared" si="93"/>
        <v>9136</v>
      </c>
      <c r="S295" s="104">
        <f t="shared" si="94"/>
        <v>0</v>
      </c>
      <c r="T295" s="104">
        <f t="shared" si="95"/>
        <v>63952</v>
      </c>
      <c r="U295" s="10">
        <f t="shared" si="96"/>
        <v>333464</v>
      </c>
      <c r="V295" s="233" t="s">
        <v>377</v>
      </c>
    </row>
    <row r="296" spans="1:22" ht="10.5">
      <c r="A296" s="6" t="s">
        <v>26</v>
      </c>
      <c r="B296" s="7" t="s">
        <v>55</v>
      </c>
      <c r="C296" s="7" t="s">
        <v>93</v>
      </c>
      <c r="D296" s="8" t="s">
        <v>21</v>
      </c>
      <c r="E296" s="27">
        <v>2</v>
      </c>
      <c r="F296" s="9">
        <v>27</v>
      </c>
      <c r="G296" s="26">
        <v>0</v>
      </c>
      <c r="I296" s="208">
        <v>0</v>
      </c>
      <c r="J296" s="38">
        <f t="shared" si="89"/>
        <v>27</v>
      </c>
      <c r="K296" s="10">
        <v>4816</v>
      </c>
      <c r="L296" s="10">
        <v>4816</v>
      </c>
      <c r="M296" s="10">
        <v>4816</v>
      </c>
      <c r="N296" s="10">
        <v>4816</v>
      </c>
      <c r="O296" s="175">
        <f t="shared" si="90"/>
        <v>130032</v>
      </c>
      <c r="P296" s="112">
        <f t="shared" si="91"/>
        <v>130032</v>
      </c>
      <c r="Q296" s="104">
        <f t="shared" si="92"/>
        <v>123336</v>
      </c>
      <c r="R296" s="104">
        <f t="shared" si="93"/>
        <v>0</v>
      </c>
      <c r="S296" s="104">
        <f t="shared" si="94"/>
        <v>0</v>
      </c>
      <c r="T296" s="104">
        <f t="shared" si="95"/>
        <v>0</v>
      </c>
      <c r="U296" s="10">
        <f t="shared" si="96"/>
        <v>123336</v>
      </c>
      <c r="V296" s="233" t="s">
        <v>377</v>
      </c>
    </row>
    <row r="297" spans="1:21" ht="12.75">
      <c r="A297" s="6" t="s">
        <v>26</v>
      </c>
      <c r="B297" s="7" t="s">
        <v>26</v>
      </c>
      <c r="C297" s="7" t="s">
        <v>384</v>
      </c>
      <c r="D297" s="8" t="s">
        <v>21</v>
      </c>
      <c r="E297" s="27">
        <v>2</v>
      </c>
      <c r="F297" s="9"/>
      <c r="G297" s="9">
        <v>6</v>
      </c>
      <c r="H297" s="9">
        <v>9</v>
      </c>
      <c r="I297" s="21">
        <v>10</v>
      </c>
      <c r="J297" s="38">
        <f t="shared" si="89"/>
        <v>25</v>
      </c>
      <c r="L297" s="232">
        <v>4568</v>
      </c>
      <c r="M297" s="112">
        <v>4568</v>
      </c>
      <c r="N297" s="112">
        <v>4568</v>
      </c>
      <c r="O297" s="175">
        <f t="shared" si="90"/>
        <v>27408</v>
      </c>
      <c r="P297" s="112">
        <f t="shared" si="91"/>
        <v>114200</v>
      </c>
      <c r="Q297" s="104">
        <f t="shared" si="92"/>
        <v>0</v>
      </c>
      <c r="R297" s="104">
        <f t="shared" si="93"/>
        <v>27408</v>
      </c>
      <c r="S297" s="104">
        <f t="shared" si="94"/>
        <v>41112</v>
      </c>
      <c r="T297" s="104">
        <f t="shared" si="95"/>
        <v>45680</v>
      </c>
      <c r="U297" s="10">
        <f t="shared" si="96"/>
        <v>114200</v>
      </c>
    </row>
    <row r="298" spans="1:22" ht="10.5">
      <c r="A298" s="6" t="s">
        <v>26</v>
      </c>
      <c r="B298" s="7" t="s">
        <v>55</v>
      </c>
      <c r="C298" s="7" t="s">
        <v>107</v>
      </c>
      <c r="D298" s="8" t="s">
        <v>21</v>
      </c>
      <c r="E298" s="27">
        <v>2</v>
      </c>
      <c r="F298" s="9">
        <v>15</v>
      </c>
      <c r="G298" s="26">
        <v>2</v>
      </c>
      <c r="H298" s="26">
        <v>0</v>
      </c>
      <c r="I298" s="21">
        <v>0</v>
      </c>
      <c r="J298" s="38">
        <f t="shared" si="89"/>
        <v>17</v>
      </c>
      <c r="K298" s="10">
        <v>4355</v>
      </c>
      <c r="L298" s="10">
        <v>4355</v>
      </c>
      <c r="M298" s="10">
        <v>4355</v>
      </c>
      <c r="N298" s="10">
        <v>4355</v>
      </c>
      <c r="O298" s="175">
        <f t="shared" si="90"/>
        <v>74035</v>
      </c>
      <c r="P298" s="112">
        <f t="shared" si="91"/>
        <v>74035</v>
      </c>
      <c r="Q298" s="104">
        <f t="shared" si="92"/>
        <v>65325</v>
      </c>
      <c r="R298" s="104">
        <f t="shared" si="93"/>
        <v>8710</v>
      </c>
      <c r="S298" s="104">
        <f t="shared" si="94"/>
        <v>0</v>
      </c>
      <c r="T298" s="104">
        <f t="shared" si="95"/>
        <v>0</v>
      </c>
      <c r="U298" s="10">
        <f t="shared" si="96"/>
        <v>74035</v>
      </c>
      <c r="V298" s="233" t="s">
        <v>377</v>
      </c>
    </row>
    <row r="299" spans="1:22" ht="10.5">
      <c r="A299" s="6" t="s">
        <v>26</v>
      </c>
      <c r="B299" s="7" t="s">
        <v>55</v>
      </c>
      <c r="C299" s="7" t="s">
        <v>105</v>
      </c>
      <c r="D299" s="8" t="s">
        <v>21</v>
      </c>
      <c r="E299" s="27">
        <v>2</v>
      </c>
      <c r="F299" s="9">
        <v>16</v>
      </c>
      <c r="G299" s="26">
        <v>0</v>
      </c>
      <c r="I299" s="21">
        <v>0</v>
      </c>
      <c r="J299" s="38">
        <f t="shared" si="89"/>
        <v>16</v>
      </c>
      <c r="K299" s="10">
        <v>4355</v>
      </c>
      <c r="L299" s="10">
        <v>4355</v>
      </c>
      <c r="M299" s="10">
        <v>4355</v>
      </c>
      <c r="N299" s="10">
        <v>4355</v>
      </c>
      <c r="O299" s="175">
        <f t="shared" si="90"/>
        <v>69680</v>
      </c>
      <c r="P299" s="112">
        <f t="shared" si="91"/>
        <v>69680</v>
      </c>
      <c r="Q299" s="104">
        <f t="shared" si="92"/>
        <v>69680</v>
      </c>
      <c r="R299" s="104">
        <f t="shared" si="93"/>
        <v>0</v>
      </c>
      <c r="S299" s="104">
        <f t="shared" si="94"/>
        <v>0</v>
      </c>
      <c r="T299" s="104">
        <f t="shared" si="95"/>
        <v>0</v>
      </c>
      <c r="U299" s="10">
        <f t="shared" si="96"/>
        <v>69680</v>
      </c>
      <c r="V299" s="233" t="s">
        <v>377</v>
      </c>
    </row>
    <row r="300" spans="1:22" ht="10.5">
      <c r="A300" s="6" t="s">
        <v>26</v>
      </c>
      <c r="B300" s="7" t="s">
        <v>55</v>
      </c>
      <c r="C300" s="7" t="s">
        <v>262</v>
      </c>
      <c r="D300" s="8" t="s">
        <v>119</v>
      </c>
      <c r="E300" s="29">
        <v>2</v>
      </c>
      <c r="F300" s="9">
        <v>15</v>
      </c>
      <c r="G300" s="26">
        <v>0</v>
      </c>
      <c r="I300" s="21">
        <v>0</v>
      </c>
      <c r="J300" s="38">
        <f t="shared" si="89"/>
        <v>15</v>
      </c>
      <c r="K300" s="10">
        <v>4816</v>
      </c>
      <c r="L300" s="10">
        <v>4816</v>
      </c>
      <c r="M300" s="10">
        <v>4816</v>
      </c>
      <c r="N300" s="10">
        <v>4816</v>
      </c>
      <c r="O300" s="175">
        <f t="shared" si="90"/>
        <v>72240</v>
      </c>
      <c r="P300" s="112">
        <f t="shared" si="91"/>
        <v>72240</v>
      </c>
      <c r="Q300" s="104">
        <f t="shared" si="92"/>
        <v>68520</v>
      </c>
      <c r="R300" s="104">
        <f t="shared" si="93"/>
        <v>0</v>
      </c>
      <c r="S300" s="104">
        <f t="shared" si="94"/>
        <v>0</v>
      </c>
      <c r="T300" s="104">
        <f t="shared" si="95"/>
        <v>0</v>
      </c>
      <c r="U300" s="10">
        <f t="shared" si="96"/>
        <v>68520</v>
      </c>
      <c r="V300" s="233" t="s">
        <v>377</v>
      </c>
    </row>
    <row r="301" spans="1:22" ht="10.5">
      <c r="A301" s="6" t="s">
        <v>26</v>
      </c>
      <c r="B301" s="7" t="s">
        <v>55</v>
      </c>
      <c r="C301" s="7" t="s">
        <v>92</v>
      </c>
      <c r="D301" s="8" t="s">
        <v>20</v>
      </c>
      <c r="E301" s="8">
        <v>1</v>
      </c>
      <c r="F301" s="9">
        <v>10</v>
      </c>
      <c r="G301" s="26">
        <v>0</v>
      </c>
      <c r="H301" s="26">
        <v>0</v>
      </c>
      <c r="I301" s="21">
        <v>1</v>
      </c>
      <c r="J301" s="38">
        <f t="shared" si="89"/>
        <v>11</v>
      </c>
      <c r="K301" s="10">
        <v>4816</v>
      </c>
      <c r="L301" s="10">
        <v>4816</v>
      </c>
      <c r="M301" s="10">
        <v>4816</v>
      </c>
      <c r="N301" s="10">
        <v>4816</v>
      </c>
      <c r="O301" s="175">
        <f t="shared" si="90"/>
        <v>48160</v>
      </c>
      <c r="P301" s="112">
        <f t="shared" si="91"/>
        <v>52976</v>
      </c>
      <c r="Q301" s="104">
        <f t="shared" si="92"/>
        <v>45680</v>
      </c>
      <c r="R301" s="104">
        <f t="shared" si="93"/>
        <v>0</v>
      </c>
      <c r="S301" s="104">
        <f t="shared" si="94"/>
        <v>0</v>
      </c>
      <c r="T301" s="104">
        <f t="shared" si="95"/>
        <v>4568</v>
      </c>
      <c r="U301" s="10">
        <f t="shared" si="96"/>
        <v>50248</v>
      </c>
      <c r="V301" s="233" t="s">
        <v>377</v>
      </c>
    </row>
    <row r="302" spans="1:22" ht="10.5">
      <c r="A302" s="6" t="s">
        <v>26</v>
      </c>
      <c r="B302" s="7" t="s">
        <v>55</v>
      </c>
      <c r="C302" s="7" t="s">
        <v>56</v>
      </c>
      <c r="D302" s="8" t="s">
        <v>46</v>
      </c>
      <c r="E302" s="27">
        <v>3</v>
      </c>
      <c r="F302" s="9">
        <v>1</v>
      </c>
      <c r="G302" s="26">
        <v>3</v>
      </c>
      <c r="H302" s="26">
        <v>3</v>
      </c>
      <c r="I302" s="21">
        <v>0</v>
      </c>
      <c r="J302" s="38">
        <f t="shared" si="89"/>
        <v>7</v>
      </c>
      <c r="K302" s="10">
        <v>2419</v>
      </c>
      <c r="L302" s="10">
        <v>2419</v>
      </c>
      <c r="M302" s="10">
        <v>2419</v>
      </c>
      <c r="N302" s="10">
        <v>2419</v>
      </c>
      <c r="O302" s="175">
        <f t="shared" si="90"/>
        <v>9676</v>
      </c>
      <c r="P302" s="112">
        <f t="shared" si="91"/>
        <v>16933</v>
      </c>
      <c r="Q302" s="104">
        <f t="shared" si="92"/>
        <v>2419</v>
      </c>
      <c r="R302" s="104">
        <f t="shared" si="93"/>
        <v>7257</v>
      </c>
      <c r="S302" s="104">
        <f t="shared" si="94"/>
        <v>7257</v>
      </c>
      <c r="T302" s="104">
        <f t="shared" si="95"/>
        <v>0</v>
      </c>
      <c r="U302" s="10">
        <f t="shared" si="96"/>
        <v>16933</v>
      </c>
      <c r="V302" s="233" t="s">
        <v>288</v>
      </c>
    </row>
    <row r="303" spans="1:22" ht="10.5">
      <c r="A303" s="6" t="s">
        <v>26</v>
      </c>
      <c r="B303" s="7" t="s">
        <v>55</v>
      </c>
      <c r="C303" s="7" t="s">
        <v>108</v>
      </c>
      <c r="D303" s="8" t="s">
        <v>119</v>
      </c>
      <c r="E303" s="27">
        <v>2</v>
      </c>
      <c r="F303" s="9">
        <v>2</v>
      </c>
      <c r="G303" s="26">
        <v>4</v>
      </c>
      <c r="I303" s="21">
        <v>0</v>
      </c>
      <c r="J303" s="38">
        <f t="shared" si="89"/>
        <v>6</v>
      </c>
      <c r="K303" s="10">
        <v>4355</v>
      </c>
      <c r="L303" s="10">
        <v>4355</v>
      </c>
      <c r="M303" s="10">
        <v>4355</v>
      </c>
      <c r="N303" s="10">
        <v>4355</v>
      </c>
      <c r="O303" s="175">
        <f t="shared" si="90"/>
        <v>26130</v>
      </c>
      <c r="P303" s="112">
        <f t="shared" si="91"/>
        <v>26130</v>
      </c>
      <c r="Q303" s="104">
        <f t="shared" si="92"/>
        <v>8710</v>
      </c>
      <c r="R303" s="104">
        <f t="shared" si="93"/>
        <v>17420</v>
      </c>
      <c r="S303" s="104">
        <f t="shared" si="94"/>
        <v>0</v>
      </c>
      <c r="T303" s="104">
        <f t="shared" si="95"/>
        <v>0</v>
      </c>
      <c r="U303" s="10">
        <f t="shared" si="96"/>
        <v>26130</v>
      </c>
      <c r="V303" s="233" t="s">
        <v>377</v>
      </c>
    </row>
    <row r="304" spans="1:36" s="25" customFormat="1" ht="11.25" thickBot="1">
      <c r="A304" s="6" t="s">
        <v>26</v>
      </c>
      <c r="B304" s="7" t="s">
        <v>55</v>
      </c>
      <c r="C304" s="7">
        <v>143</v>
      </c>
      <c r="D304" s="8" t="s">
        <v>20</v>
      </c>
      <c r="E304" s="27">
        <v>3</v>
      </c>
      <c r="F304" s="9">
        <v>1</v>
      </c>
      <c r="G304" s="26">
        <v>2</v>
      </c>
      <c r="H304" s="26">
        <v>0</v>
      </c>
      <c r="I304" s="21">
        <v>0</v>
      </c>
      <c r="J304" s="38">
        <f t="shared" si="89"/>
        <v>3</v>
      </c>
      <c r="K304" s="10">
        <v>2419</v>
      </c>
      <c r="L304" s="10">
        <v>2419</v>
      </c>
      <c r="M304" s="10">
        <v>2419</v>
      </c>
      <c r="N304" s="10">
        <v>2419</v>
      </c>
      <c r="O304" s="175">
        <f t="shared" si="90"/>
        <v>7257</v>
      </c>
      <c r="P304" s="112">
        <f t="shared" si="91"/>
        <v>7257</v>
      </c>
      <c r="Q304" s="104">
        <f t="shared" si="92"/>
        <v>2419</v>
      </c>
      <c r="R304" s="104">
        <f t="shared" si="93"/>
        <v>4838</v>
      </c>
      <c r="S304" s="104">
        <f t="shared" si="94"/>
        <v>0</v>
      </c>
      <c r="T304" s="104">
        <f t="shared" si="95"/>
        <v>0</v>
      </c>
      <c r="U304" s="10">
        <f t="shared" si="96"/>
        <v>7257</v>
      </c>
      <c r="V304" s="233" t="s">
        <v>288</v>
      </c>
      <c r="W304" s="46"/>
      <c r="X304" s="46"/>
      <c r="Y304" s="46"/>
      <c r="Z304" s="46"/>
      <c r="AA304" s="9"/>
      <c r="AB304" s="9"/>
      <c r="AC304" s="9"/>
      <c r="AD304" s="9"/>
      <c r="AE304" s="9"/>
      <c r="AF304" s="9"/>
      <c r="AG304" s="9"/>
      <c r="AH304" s="9"/>
      <c r="AI304" s="9"/>
      <c r="AJ304" s="9"/>
    </row>
    <row r="305" spans="1:22" ht="10.5">
      <c r="A305" s="12" t="s">
        <v>26</v>
      </c>
      <c r="B305" s="13"/>
      <c r="C305" s="13" t="s">
        <v>57</v>
      </c>
      <c r="D305" s="14"/>
      <c r="E305" s="14"/>
      <c r="F305" s="15">
        <f>SUM(F279:F304)</f>
        <v>2893</v>
      </c>
      <c r="G305" s="30">
        <f>SUM(G279:G304)</f>
        <v>3679</v>
      </c>
      <c r="H305" s="30">
        <f>SUM(H279:H304)</f>
        <v>2252</v>
      </c>
      <c r="I305" s="30">
        <f>SUM(I279:I304)</f>
        <v>2928</v>
      </c>
      <c r="J305" s="39">
        <f>SUM(J279:J304)</f>
        <v>11752</v>
      </c>
      <c r="K305" s="80"/>
      <c r="L305" s="80"/>
      <c r="M305" s="80"/>
      <c r="N305" s="80"/>
      <c r="O305" s="174">
        <f aca="true" t="shared" si="97" ref="O305:U305">SUM(O279:O304)</f>
        <v>30930011</v>
      </c>
      <c r="P305" s="231">
        <f t="shared" si="97"/>
        <v>55223053</v>
      </c>
      <c r="Q305" s="231">
        <f t="shared" si="97"/>
        <v>12700761</v>
      </c>
      <c r="R305" s="231">
        <f t="shared" si="97"/>
        <v>16636426</v>
      </c>
      <c r="S305" s="231">
        <f t="shared" si="97"/>
        <v>10130113</v>
      </c>
      <c r="T305" s="231">
        <f t="shared" si="97"/>
        <v>13245809</v>
      </c>
      <c r="U305" s="231">
        <f t="shared" si="97"/>
        <v>52713109</v>
      </c>
      <c r="V305" s="147"/>
    </row>
    <row r="306" spans="1:22" ht="10.5">
      <c r="A306" s="6" t="s">
        <v>26</v>
      </c>
      <c r="B306" s="23"/>
      <c r="C306" s="23" t="s">
        <v>23</v>
      </c>
      <c r="D306" s="24"/>
      <c r="E306" s="24"/>
      <c r="F306" s="42">
        <f>F305/F356</f>
        <v>0.1808351043880485</v>
      </c>
      <c r="G306" s="44">
        <f>G305/G356</f>
        <v>0.186571327146407</v>
      </c>
      <c r="H306" s="44">
        <f>H305/H356</f>
        <v>0.15196706930292192</v>
      </c>
      <c r="I306" s="44">
        <f>I305/I356</f>
        <v>0.17047042384722869</v>
      </c>
      <c r="J306" s="43">
        <f>J305/J356</f>
        <v>0.1735586011342155</v>
      </c>
      <c r="K306" s="19"/>
      <c r="L306" s="19"/>
      <c r="M306" s="19"/>
      <c r="N306" s="19"/>
      <c r="O306" s="178">
        <f>O305/O356</f>
        <v>0.18452670620683714</v>
      </c>
      <c r="P306" s="193">
        <f>P305/P356</f>
        <v>0.16993319252117886</v>
      </c>
      <c r="Q306" s="193"/>
      <c r="R306" s="193"/>
      <c r="S306" s="193"/>
      <c r="T306" s="193"/>
      <c r="V306" s="7"/>
    </row>
    <row r="307" spans="1:22" ht="10.5">
      <c r="A307" s="6" t="s">
        <v>26</v>
      </c>
      <c r="C307" s="7" t="s">
        <v>24</v>
      </c>
      <c r="G307" s="26">
        <f>F305+G305</f>
        <v>6572</v>
      </c>
      <c r="H307" s="26">
        <f>F305+G305+H305</f>
        <v>8824</v>
      </c>
      <c r="I307" s="26">
        <f>F305+G305+H305+I305</f>
        <v>11752</v>
      </c>
      <c r="K307" s="19"/>
      <c r="L307" s="19"/>
      <c r="M307" s="19"/>
      <c r="N307" s="19"/>
      <c r="V307" s="7"/>
    </row>
    <row r="308" spans="11:22" ht="10.5">
      <c r="K308" s="19"/>
      <c r="L308" s="19"/>
      <c r="M308" s="19"/>
      <c r="N308" s="19"/>
      <c r="V308" s="7"/>
    </row>
    <row r="309" spans="1:22" ht="10.5">
      <c r="A309" s="6" t="s">
        <v>58</v>
      </c>
      <c r="B309" s="7" t="s">
        <v>58</v>
      </c>
      <c r="C309" s="110" t="s">
        <v>468</v>
      </c>
      <c r="D309" s="8" t="s">
        <v>22</v>
      </c>
      <c r="E309" s="8">
        <v>2</v>
      </c>
      <c r="F309" s="71"/>
      <c r="G309" s="71">
        <v>757</v>
      </c>
      <c r="H309" s="71">
        <v>633</v>
      </c>
      <c r="I309" s="71">
        <v>540</v>
      </c>
      <c r="J309" s="38">
        <f aca="true" t="shared" si="98" ref="J309:J324">F309+G309+H309+I309</f>
        <v>1930</v>
      </c>
      <c r="L309" s="228">
        <v>4416</v>
      </c>
      <c r="M309" s="10">
        <v>4416</v>
      </c>
      <c r="N309" s="10">
        <v>4416</v>
      </c>
      <c r="O309" s="175">
        <f aca="true" t="shared" si="99" ref="O309:O324">$F309*$K309+$G309*$L309</f>
        <v>3342912</v>
      </c>
      <c r="P309" s="112">
        <f aca="true" t="shared" si="100" ref="P309:P324">O309+(H309+I309)*L309</f>
        <v>8522880</v>
      </c>
      <c r="Q309" s="104">
        <f aca="true" t="shared" si="101" ref="Q309:Q324">IF(K309&gt;prisgrense,F309*prisgrense,F309*K309)</f>
        <v>0</v>
      </c>
      <c r="R309" s="104">
        <f aca="true" t="shared" si="102" ref="R309:R324">IF(L309&gt;prisgrense,G309*prisgrense,G309*L309)</f>
        <v>3342912</v>
      </c>
      <c r="S309" s="104">
        <f aca="true" t="shared" si="103" ref="S309:S324">IF(M309&gt;prisgrense,H309*prisgrense,H309*M309)</f>
        <v>2795328</v>
      </c>
      <c r="T309" s="104">
        <f aca="true" t="shared" si="104" ref="T309:T324">IF(N309&gt;prisgrense,I309*prisgrense,I309*N309)</f>
        <v>2384640</v>
      </c>
      <c r="U309" s="10">
        <f aca="true" t="shared" si="105" ref="U309:U324">SUM(Q309:T309)</f>
        <v>8522880</v>
      </c>
      <c r="V309" s="7"/>
    </row>
    <row r="310" spans="1:22" ht="10.5">
      <c r="A310" s="6" t="s">
        <v>58</v>
      </c>
      <c r="B310" s="7" t="s">
        <v>58</v>
      </c>
      <c r="C310" s="21" t="s">
        <v>398</v>
      </c>
      <c r="D310" s="8" t="s">
        <v>20</v>
      </c>
      <c r="E310" s="27">
        <v>1</v>
      </c>
      <c r="F310" s="71"/>
      <c r="G310" s="71">
        <v>367</v>
      </c>
      <c r="H310" s="71">
        <v>284</v>
      </c>
      <c r="I310" s="71">
        <v>474</v>
      </c>
      <c r="J310" s="38">
        <f t="shared" si="98"/>
        <v>1125</v>
      </c>
      <c r="L310" s="228">
        <v>4416</v>
      </c>
      <c r="M310" s="10">
        <v>4416</v>
      </c>
      <c r="N310" s="10">
        <v>4416</v>
      </c>
      <c r="O310" s="175">
        <f t="shared" si="99"/>
        <v>1620672</v>
      </c>
      <c r="P310" s="112">
        <f t="shared" si="100"/>
        <v>4968000</v>
      </c>
      <c r="Q310" s="104">
        <f t="shared" si="101"/>
        <v>0</v>
      </c>
      <c r="R310" s="104">
        <f t="shared" si="102"/>
        <v>1620672</v>
      </c>
      <c r="S310" s="104">
        <f t="shared" si="103"/>
        <v>1254144</v>
      </c>
      <c r="T310" s="104">
        <f t="shared" si="104"/>
        <v>2093184</v>
      </c>
      <c r="U310" s="10">
        <f t="shared" si="105"/>
        <v>4968000</v>
      </c>
      <c r="V310" s="7"/>
    </row>
    <row r="311" spans="1:22" ht="10.5">
      <c r="A311" s="6" t="s">
        <v>58</v>
      </c>
      <c r="B311" s="7" t="s">
        <v>58</v>
      </c>
      <c r="C311" s="21" t="s">
        <v>257</v>
      </c>
      <c r="D311" s="8" t="s">
        <v>20</v>
      </c>
      <c r="E311" s="8">
        <v>1</v>
      </c>
      <c r="F311" s="71">
        <v>149</v>
      </c>
      <c r="G311" s="71">
        <v>33</v>
      </c>
      <c r="H311" s="71">
        <v>49</v>
      </c>
      <c r="I311" s="71">
        <v>0</v>
      </c>
      <c r="J311" s="38">
        <f t="shared" si="98"/>
        <v>231</v>
      </c>
      <c r="K311" s="10">
        <v>4416</v>
      </c>
      <c r="L311" s="10">
        <v>4416</v>
      </c>
      <c r="M311" s="10">
        <v>4416</v>
      </c>
      <c r="N311" s="10">
        <v>4416</v>
      </c>
      <c r="O311" s="175">
        <f t="shared" si="99"/>
        <v>803712</v>
      </c>
      <c r="P311" s="112">
        <f t="shared" si="100"/>
        <v>1020096</v>
      </c>
      <c r="Q311" s="104">
        <f t="shared" si="101"/>
        <v>657984</v>
      </c>
      <c r="R311" s="104">
        <f t="shared" si="102"/>
        <v>145728</v>
      </c>
      <c r="S311" s="104">
        <f t="shared" si="103"/>
        <v>216384</v>
      </c>
      <c r="T311" s="104">
        <f t="shared" si="104"/>
        <v>0</v>
      </c>
      <c r="U311" s="10">
        <f t="shared" si="105"/>
        <v>1020096</v>
      </c>
      <c r="V311" s="233" t="s">
        <v>446</v>
      </c>
    </row>
    <row r="312" spans="1:22" ht="10.5">
      <c r="A312" s="6" t="s">
        <v>58</v>
      </c>
      <c r="B312" s="7" t="s">
        <v>58</v>
      </c>
      <c r="C312" s="110" t="s">
        <v>399</v>
      </c>
      <c r="D312" s="8" t="s">
        <v>21</v>
      </c>
      <c r="E312" s="27">
        <v>2</v>
      </c>
      <c r="F312" s="71"/>
      <c r="G312" s="71">
        <v>63</v>
      </c>
      <c r="H312" s="71">
        <v>86</v>
      </c>
      <c r="I312" s="71">
        <v>68</v>
      </c>
      <c r="J312" s="38">
        <f t="shared" si="98"/>
        <v>217</v>
      </c>
      <c r="L312" s="228">
        <v>4416</v>
      </c>
      <c r="M312" s="10">
        <v>4416</v>
      </c>
      <c r="N312" s="10">
        <v>4416</v>
      </c>
      <c r="O312" s="175">
        <f t="shared" si="99"/>
        <v>278208</v>
      </c>
      <c r="P312" s="112">
        <f t="shared" si="100"/>
        <v>958272</v>
      </c>
      <c r="Q312" s="104">
        <f t="shared" si="101"/>
        <v>0</v>
      </c>
      <c r="R312" s="104">
        <f t="shared" si="102"/>
        <v>278208</v>
      </c>
      <c r="S312" s="104">
        <f t="shared" si="103"/>
        <v>379776</v>
      </c>
      <c r="T312" s="104">
        <f t="shared" si="104"/>
        <v>300288</v>
      </c>
      <c r="U312" s="10">
        <f t="shared" si="105"/>
        <v>958272</v>
      </c>
      <c r="V312" s="7"/>
    </row>
    <row r="313" spans="1:22" ht="10.5">
      <c r="A313" s="6" t="s">
        <v>58</v>
      </c>
      <c r="B313" s="7" t="s">
        <v>58</v>
      </c>
      <c r="C313" s="21" t="s">
        <v>254</v>
      </c>
      <c r="D313" s="8" t="s">
        <v>22</v>
      </c>
      <c r="E313" s="8">
        <v>2</v>
      </c>
      <c r="F313" s="71">
        <v>80</v>
      </c>
      <c r="G313" s="71">
        <v>0</v>
      </c>
      <c r="H313" s="71">
        <v>0</v>
      </c>
      <c r="I313" s="71">
        <v>0</v>
      </c>
      <c r="J313" s="38">
        <f t="shared" si="98"/>
        <v>80</v>
      </c>
      <c r="K313" s="10">
        <v>4416</v>
      </c>
      <c r="L313" s="10">
        <v>4416</v>
      </c>
      <c r="M313" s="10">
        <v>4416</v>
      </c>
      <c r="N313" s="10">
        <v>4416</v>
      </c>
      <c r="O313" s="175">
        <f t="shared" si="99"/>
        <v>353280</v>
      </c>
      <c r="P313" s="112">
        <f t="shared" si="100"/>
        <v>353280</v>
      </c>
      <c r="Q313" s="104">
        <f t="shared" si="101"/>
        <v>353280</v>
      </c>
      <c r="R313" s="104">
        <f t="shared" si="102"/>
        <v>0</v>
      </c>
      <c r="S313" s="104">
        <f t="shared" si="103"/>
        <v>0</v>
      </c>
      <c r="T313" s="104">
        <f t="shared" si="104"/>
        <v>0</v>
      </c>
      <c r="U313" s="10">
        <f t="shared" si="105"/>
        <v>353280</v>
      </c>
      <c r="V313" s="7" t="s">
        <v>446</v>
      </c>
    </row>
    <row r="314" spans="1:22" ht="10.5">
      <c r="A314" s="6" t="s">
        <v>58</v>
      </c>
      <c r="B314" s="7" t="s">
        <v>58</v>
      </c>
      <c r="C314" s="7" t="s">
        <v>206</v>
      </c>
      <c r="D314" s="8" t="s">
        <v>20</v>
      </c>
      <c r="E314" s="8">
        <v>1</v>
      </c>
      <c r="F314" s="71">
        <v>38</v>
      </c>
      <c r="G314" s="71">
        <v>17</v>
      </c>
      <c r="H314" s="71">
        <v>0</v>
      </c>
      <c r="I314" s="71">
        <v>0</v>
      </c>
      <c r="J314" s="74">
        <f t="shared" si="98"/>
        <v>55</v>
      </c>
      <c r="K314" s="10">
        <v>4920</v>
      </c>
      <c r="L314" s="10">
        <v>4920</v>
      </c>
      <c r="M314" s="10">
        <v>4920</v>
      </c>
      <c r="N314" s="10">
        <v>4920</v>
      </c>
      <c r="O314" s="175">
        <f t="shared" si="99"/>
        <v>270600</v>
      </c>
      <c r="P314" s="112">
        <f t="shared" si="100"/>
        <v>270600</v>
      </c>
      <c r="Q314" s="104">
        <f t="shared" si="101"/>
        <v>173584</v>
      </c>
      <c r="R314" s="104">
        <f t="shared" si="102"/>
        <v>77656</v>
      </c>
      <c r="S314" s="104">
        <f t="shared" si="103"/>
        <v>0</v>
      </c>
      <c r="T314" s="104">
        <f t="shared" si="104"/>
        <v>0</v>
      </c>
      <c r="U314" s="10">
        <f t="shared" si="105"/>
        <v>251240</v>
      </c>
      <c r="V314" s="233" t="s">
        <v>446</v>
      </c>
    </row>
    <row r="315" spans="1:22" ht="10.5">
      <c r="A315" s="6" t="s">
        <v>58</v>
      </c>
      <c r="B315" s="7" t="s">
        <v>58</v>
      </c>
      <c r="C315" s="21" t="s">
        <v>256</v>
      </c>
      <c r="D315" s="8" t="s">
        <v>20</v>
      </c>
      <c r="E315" s="27">
        <v>1</v>
      </c>
      <c r="F315" s="71">
        <v>6</v>
      </c>
      <c r="G315" s="71">
        <v>8</v>
      </c>
      <c r="H315" s="71">
        <v>6</v>
      </c>
      <c r="I315" s="71">
        <v>13</v>
      </c>
      <c r="J315" s="38">
        <f t="shared" si="98"/>
        <v>33</v>
      </c>
      <c r="K315" s="10">
        <v>4416</v>
      </c>
      <c r="L315" s="228">
        <v>4416</v>
      </c>
      <c r="M315" s="10">
        <v>4416</v>
      </c>
      <c r="N315" s="10">
        <v>4416</v>
      </c>
      <c r="O315" s="175">
        <f t="shared" si="99"/>
        <v>61824</v>
      </c>
      <c r="P315" s="112">
        <f t="shared" si="100"/>
        <v>145728</v>
      </c>
      <c r="Q315" s="104">
        <f t="shared" si="101"/>
        <v>26496</v>
      </c>
      <c r="R315" s="104">
        <f t="shared" si="102"/>
        <v>35328</v>
      </c>
      <c r="S315" s="104">
        <f t="shared" si="103"/>
        <v>26496</v>
      </c>
      <c r="T315" s="104">
        <f t="shared" si="104"/>
        <v>57408</v>
      </c>
      <c r="U315" s="10">
        <f t="shared" si="105"/>
        <v>145728</v>
      </c>
      <c r="V315" s="7"/>
    </row>
    <row r="316" spans="1:22" ht="10.5">
      <c r="A316" s="6" t="s">
        <v>58</v>
      </c>
      <c r="B316" s="7" t="s">
        <v>58</v>
      </c>
      <c r="C316" s="7" t="s">
        <v>258</v>
      </c>
      <c r="D316" s="8" t="s">
        <v>22</v>
      </c>
      <c r="E316" s="27">
        <v>2</v>
      </c>
      <c r="F316" s="71">
        <v>29</v>
      </c>
      <c r="G316" s="71">
        <v>2</v>
      </c>
      <c r="H316" s="71">
        <v>0</v>
      </c>
      <c r="I316" s="71">
        <v>0</v>
      </c>
      <c r="J316" s="38">
        <f t="shared" si="98"/>
        <v>31</v>
      </c>
      <c r="K316" s="10">
        <v>4360</v>
      </c>
      <c r="L316" s="10">
        <v>4360</v>
      </c>
      <c r="M316" s="10">
        <v>4360</v>
      </c>
      <c r="N316" s="10">
        <v>4360</v>
      </c>
      <c r="O316" s="175">
        <f t="shared" si="99"/>
        <v>135160</v>
      </c>
      <c r="P316" s="112">
        <f t="shared" si="100"/>
        <v>135160</v>
      </c>
      <c r="Q316" s="104">
        <f t="shared" si="101"/>
        <v>126440</v>
      </c>
      <c r="R316" s="104">
        <f t="shared" si="102"/>
        <v>8720</v>
      </c>
      <c r="S316" s="104">
        <f t="shared" si="103"/>
        <v>0</v>
      </c>
      <c r="T316" s="104">
        <f t="shared" si="104"/>
        <v>0</v>
      </c>
      <c r="U316" s="10">
        <f t="shared" si="105"/>
        <v>135160</v>
      </c>
      <c r="V316" s="7" t="s">
        <v>446</v>
      </c>
    </row>
    <row r="317" spans="1:22" ht="10.5">
      <c r="A317" s="6" t="s">
        <v>58</v>
      </c>
      <c r="B317" s="7" t="s">
        <v>58</v>
      </c>
      <c r="C317" s="7" t="s">
        <v>187</v>
      </c>
      <c r="D317" s="8" t="s">
        <v>20</v>
      </c>
      <c r="E317" s="8">
        <v>1</v>
      </c>
      <c r="F317" s="71">
        <v>17</v>
      </c>
      <c r="G317" s="71">
        <v>13</v>
      </c>
      <c r="H317" s="71">
        <v>0</v>
      </c>
      <c r="I317" s="71">
        <v>0</v>
      </c>
      <c r="J317" s="38">
        <f t="shared" si="98"/>
        <v>30</v>
      </c>
      <c r="K317" s="10">
        <v>4360</v>
      </c>
      <c r="L317" s="10">
        <v>4360</v>
      </c>
      <c r="M317" s="10">
        <v>4360</v>
      </c>
      <c r="N317" s="10">
        <v>4360</v>
      </c>
      <c r="O317" s="175">
        <f t="shared" si="99"/>
        <v>130800</v>
      </c>
      <c r="P317" s="112">
        <f t="shared" si="100"/>
        <v>130800</v>
      </c>
      <c r="Q317" s="104">
        <f t="shared" si="101"/>
        <v>74120</v>
      </c>
      <c r="R317" s="104">
        <f t="shared" si="102"/>
        <v>56680</v>
      </c>
      <c r="S317" s="104">
        <f t="shared" si="103"/>
        <v>0</v>
      </c>
      <c r="T317" s="104">
        <f t="shared" si="104"/>
        <v>0</v>
      </c>
      <c r="U317" s="10">
        <f t="shared" si="105"/>
        <v>130800</v>
      </c>
      <c r="V317" s="233" t="s">
        <v>446</v>
      </c>
    </row>
    <row r="318" spans="1:22" ht="10.5">
      <c r="A318" s="6" t="s">
        <v>58</v>
      </c>
      <c r="B318" s="7" t="s">
        <v>58</v>
      </c>
      <c r="C318" s="21" t="s">
        <v>251</v>
      </c>
      <c r="D318" s="73" t="s">
        <v>22</v>
      </c>
      <c r="E318" s="8">
        <v>2</v>
      </c>
      <c r="F318" s="71">
        <v>22</v>
      </c>
      <c r="G318" s="71">
        <v>3</v>
      </c>
      <c r="H318" s="71">
        <v>0</v>
      </c>
      <c r="I318" s="71">
        <v>0</v>
      </c>
      <c r="J318" s="38">
        <f t="shared" si="98"/>
        <v>25</v>
      </c>
      <c r="K318" s="10">
        <v>4920</v>
      </c>
      <c r="L318" s="10">
        <v>4920</v>
      </c>
      <c r="M318" s="10">
        <v>4920</v>
      </c>
      <c r="N318" s="10">
        <v>4920</v>
      </c>
      <c r="O318" s="175">
        <f t="shared" si="99"/>
        <v>123000</v>
      </c>
      <c r="P318" s="112">
        <f t="shared" si="100"/>
        <v>123000</v>
      </c>
      <c r="Q318" s="104">
        <f t="shared" si="101"/>
        <v>100496</v>
      </c>
      <c r="R318" s="104">
        <f t="shared" si="102"/>
        <v>13704</v>
      </c>
      <c r="S318" s="104">
        <f t="shared" si="103"/>
        <v>0</v>
      </c>
      <c r="T318" s="104">
        <f t="shared" si="104"/>
        <v>0</v>
      </c>
      <c r="U318" s="10">
        <f t="shared" si="105"/>
        <v>114200</v>
      </c>
      <c r="V318" s="7" t="s">
        <v>446</v>
      </c>
    </row>
    <row r="319" spans="1:22" ht="10.5">
      <c r="A319" s="6" t="s">
        <v>58</v>
      </c>
      <c r="B319" s="7" t="s">
        <v>58</v>
      </c>
      <c r="C319" s="21" t="s">
        <v>253</v>
      </c>
      <c r="D319" s="73" t="s">
        <v>21</v>
      </c>
      <c r="E319" s="8">
        <v>2</v>
      </c>
      <c r="F319" s="71">
        <v>18</v>
      </c>
      <c r="G319" s="71">
        <v>0</v>
      </c>
      <c r="H319" s="71">
        <v>0</v>
      </c>
      <c r="I319" s="71">
        <v>0</v>
      </c>
      <c r="J319" s="38">
        <f t="shared" si="98"/>
        <v>18</v>
      </c>
      <c r="K319" s="10">
        <v>4416</v>
      </c>
      <c r="L319" s="10">
        <v>4416</v>
      </c>
      <c r="M319" s="10">
        <v>4416</v>
      </c>
      <c r="N319" s="10">
        <v>4416</v>
      </c>
      <c r="O319" s="175">
        <f t="shared" si="99"/>
        <v>79488</v>
      </c>
      <c r="P319" s="112">
        <f t="shared" si="100"/>
        <v>79488</v>
      </c>
      <c r="Q319" s="104">
        <f t="shared" si="101"/>
        <v>79488</v>
      </c>
      <c r="R319" s="104">
        <f t="shared" si="102"/>
        <v>0</v>
      </c>
      <c r="S319" s="104">
        <f t="shared" si="103"/>
        <v>0</v>
      </c>
      <c r="T319" s="104">
        <f t="shared" si="104"/>
        <v>0</v>
      </c>
      <c r="U319" s="10">
        <f t="shared" si="105"/>
        <v>79488</v>
      </c>
      <c r="V319" s="7" t="s">
        <v>446</v>
      </c>
    </row>
    <row r="320" spans="1:22" ht="10.5">
      <c r="A320" s="6" t="s">
        <v>58</v>
      </c>
      <c r="B320" s="7" t="s">
        <v>58</v>
      </c>
      <c r="C320" s="21" t="s">
        <v>252</v>
      </c>
      <c r="D320" s="73" t="s">
        <v>119</v>
      </c>
      <c r="E320" s="8">
        <v>2</v>
      </c>
      <c r="F320" s="71">
        <v>9</v>
      </c>
      <c r="G320" s="71">
        <v>2</v>
      </c>
      <c r="H320" s="71">
        <v>0</v>
      </c>
      <c r="I320" s="71">
        <v>0</v>
      </c>
      <c r="J320" s="38">
        <f t="shared" si="98"/>
        <v>11</v>
      </c>
      <c r="K320" s="10">
        <v>4920</v>
      </c>
      <c r="L320" s="10">
        <v>4920</v>
      </c>
      <c r="M320" s="10">
        <v>4920</v>
      </c>
      <c r="N320" s="10">
        <v>4920</v>
      </c>
      <c r="O320" s="175">
        <f t="shared" si="99"/>
        <v>54120</v>
      </c>
      <c r="P320" s="112">
        <f t="shared" si="100"/>
        <v>54120</v>
      </c>
      <c r="Q320" s="104">
        <f t="shared" si="101"/>
        <v>41112</v>
      </c>
      <c r="R320" s="104">
        <f t="shared" si="102"/>
        <v>9136</v>
      </c>
      <c r="S320" s="104">
        <f t="shared" si="103"/>
        <v>0</v>
      </c>
      <c r="T320" s="104">
        <f t="shared" si="104"/>
        <v>0</v>
      </c>
      <c r="U320" s="10">
        <f t="shared" si="105"/>
        <v>50248</v>
      </c>
      <c r="V320" s="7" t="s">
        <v>446</v>
      </c>
    </row>
    <row r="321" spans="1:22" ht="10.5">
      <c r="A321" s="6" t="s">
        <v>58</v>
      </c>
      <c r="B321" s="7" t="s">
        <v>58</v>
      </c>
      <c r="C321" s="7" t="s">
        <v>255</v>
      </c>
      <c r="D321" s="8" t="s">
        <v>119</v>
      </c>
      <c r="E321" s="8">
        <v>2</v>
      </c>
      <c r="F321" s="71">
        <v>9</v>
      </c>
      <c r="G321" s="71">
        <v>0</v>
      </c>
      <c r="H321" s="71">
        <v>0</v>
      </c>
      <c r="I321" s="71">
        <v>0</v>
      </c>
      <c r="J321" s="38">
        <f t="shared" si="98"/>
        <v>9</v>
      </c>
      <c r="K321" s="10">
        <v>4416</v>
      </c>
      <c r="L321" s="10">
        <v>4416</v>
      </c>
      <c r="M321" s="10">
        <v>4416</v>
      </c>
      <c r="N321" s="10">
        <v>4416</v>
      </c>
      <c r="O321" s="175">
        <f t="shared" si="99"/>
        <v>39744</v>
      </c>
      <c r="P321" s="112">
        <f t="shared" si="100"/>
        <v>39744</v>
      </c>
      <c r="Q321" s="104">
        <f t="shared" si="101"/>
        <v>39744</v>
      </c>
      <c r="R321" s="104">
        <f t="shared" si="102"/>
        <v>0</v>
      </c>
      <c r="S321" s="104">
        <f t="shared" si="103"/>
        <v>0</v>
      </c>
      <c r="T321" s="104">
        <f t="shared" si="104"/>
        <v>0</v>
      </c>
      <c r="U321" s="10">
        <f t="shared" si="105"/>
        <v>39744</v>
      </c>
      <c r="V321" s="7" t="s">
        <v>446</v>
      </c>
    </row>
    <row r="322" spans="1:22" ht="10.5">
      <c r="A322" s="6" t="s">
        <v>58</v>
      </c>
      <c r="B322" s="7" t="s">
        <v>58</v>
      </c>
      <c r="C322" s="7" t="s">
        <v>259</v>
      </c>
      <c r="D322" s="8" t="s">
        <v>119</v>
      </c>
      <c r="E322" s="8">
        <v>2</v>
      </c>
      <c r="F322" s="71">
        <v>2</v>
      </c>
      <c r="G322" s="71">
        <v>2</v>
      </c>
      <c r="H322" s="71">
        <v>0</v>
      </c>
      <c r="I322" s="71">
        <v>0</v>
      </c>
      <c r="J322" s="38">
        <f t="shared" si="98"/>
        <v>4</v>
      </c>
      <c r="K322" s="10">
        <v>4360</v>
      </c>
      <c r="L322" s="10">
        <v>4360</v>
      </c>
      <c r="M322" s="10">
        <v>4360</v>
      </c>
      <c r="N322" s="10">
        <v>4360</v>
      </c>
      <c r="O322" s="175">
        <f t="shared" si="99"/>
        <v>17440</v>
      </c>
      <c r="P322" s="112">
        <f t="shared" si="100"/>
        <v>17440</v>
      </c>
      <c r="Q322" s="104">
        <f t="shared" si="101"/>
        <v>8720</v>
      </c>
      <c r="R322" s="104">
        <f t="shared" si="102"/>
        <v>8720</v>
      </c>
      <c r="S322" s="104">
        <f t="shared" si="103"/>
        <v>0</v>
      </c>
      <c r="T322" s="104">
        <f t="shared" si="104"/>
        <v>0</v>
      </c>
      <c r="U322" s="10">
        <f t="shared" si="105"/>
        <v>17440</v>
      </c>
      <c r="V322" s="7" t="s">
        <v>446</v>
      </c>
    </row>
    <row r="323" spans="1:22" ht="10.5">
      <c r="A323" s="6" t="s">
        <v>58</v>
      </c>
      <c r="B323" s="7" t="s">
        <v>58</v>
      </c>
      <c r="C323" s="21" t="s">
        <v>303</v>
      </c>
      <c r="D323" s="73" t="s">
        <v>21</v>
      </c>
      <c r="E323" s="8">
        <v>2</v>
      </c>
      <c r="F323" s="71">
        <v>4</v>
      </c>
      <c r="G323" s="71">
        <v>0</v>
      </c>
      <c r="H323" s="71">
        <v>0</v>
      </c>
      <c r="I323" s="71">
        <v>0</v>
      </c>
      <c r="J323" s="38">
        <f t="shared" si="98"/>
        <v>4</v>
      </c>
      <c r="K323" s="10">
        <v>4920</v>
      </c>
      <c r="L323" s="10">
        <v>4920</v>
      </c>
      <c r="M323" s="10">
        <v>4920</v>
      </c>
      <c r="N323" s="10">
        <v>4920</v>
      </c>
      <c r="O323" s="175">
        <f t="shared" si="99"/>
        <v>19680</v>
      </c>
      <c r="P323" s="112">
        <f t="shared" si="100"/>
        <v>19680</v>
      </c>
      <c r="Q323" s="104">
        <f t="shared" si="101"/>
        <v>18272</v>
      </c>
      <c r="R323" s="104">
        <f t="shared" si="102"/>
        <v>0</v>
      </c>
      <c r="S323" s="104">
        <f t="shared" si="103"/>
        <v>0</v>
      </c>
      <c r="T323" s="104">
        <f t="shared" si="104"/>
        <v>0</v>
      </c>
      <c r="U323" s="10">
        <f t="shared" si="105"/>
        <v>18272</v>
      </c>
      <c r="V323" s="7" t="s">
        <v>446</v>
      </c>
    </row>
    <row r="324" spans="1:22" ht="11.25" thickBot="1">
      <c r="A324" s="6" t="s">
        <v>58</v>
      </c>
      <c r="B324" s="7" t="s">
        <v>58</v>
      </c>
      <c r="C324" s="7" t="s">
        <v>260</v>
      </c>
      <c r="D324" s="8" t="s">
        <v>21</v>
      </c>
      <c r="E324" s="8">
        <v>2</v>
      </c>
      <c r="F324" s="71">
        <v>0</v>
      </c>
      <c r="G324" s="71">
        <v>1</v>
      </c>
      <c r="H324" s="71">
        <v>0</v>
      </c>
      <c r="I324" s="71">
        <v>0</v>
      </c>
      <c r="J324" s="38">
        <f t="shared" si="98"/>
        <v>1</v>
      </c>
      <c r="K324" s="10">
        <v>4360</v>
      </c>
      <c r="L324" s="10">
        <v>4360</v>
      </c>
      <c r="M324" s="10">
        <v>4360</v>
      </c>
      <c r="N324" s="10">
        <v>4360</v>
      </c>
      <c r="O324" s="175">
        <f t="shared" si="99"/>
        <v>4360</v>
      </c>
      <c r="P324" s="112">
        <f t="shared" si="100"/>
        <v>4360</v>
      </c>
      <c r="Q324" s="104">
        <f t="shared" si="101"/>
        <v>0</v>
      </c>
      <c r="R324" s="104">
        <f t="shared" si="102"/>
        <v>4360</v>
      </c>
      <c r="S324" s="104">
        <f t="shared" si="103"/>
        <v>0</v>
      </c>
      <c r="T324" s="104">
        <f t="shared" si="104"/>
        <v>0</v>
      </c>
      <c r="U324" s="10">
        <f t="shared" si="105"/>
        <v>4360</v>
      </c>
      <c r="V324" s="7" t="s">
        <v>446</v>
      </c>
    </row>
    <row r="325" spans="1:22" ht="10.5">
      <c r="A325" s="12" t="s">
        <v>58</v>
      </c>
      <c r="B325" s="13"/>
      <c r="C325" s="13" t="s">
        <v>59</v>
      </c>
      <c r="D325" s="14"/>
      <c r="E325" s="14"/>
      <c r="F325" s="15">
        <f>SUM(F309:F324)</f>
        <v>383</v>
      </c>
      <c r="G325" s="30">
        <f>SUM(G309:G324)</f>
        <v>1268</v>
      </c>
      <c r="H325" s="30">
        <f>SUM(H309:H324)</f>
        <v>1058</v>
      </c>
      <c r="I325" s="30">
        <f>SUM(I309:I324)</f>
        <v>1095</v>
      </c>
      <c r="J325" s="39">
        <f>SUM(J309:J324)</f>
        <v>3804</v>
      </c>
      <c r="K325" s="80"/>
      <c r="L325" s="80"/>
      <c r="M325" s="80"/>
      <c r="N325" s="80"/>
      <c r="O325" s="170">
        <f aca="true" t="shared" si="106" ref="O325:U325">SUM(O309:O324)</f>
        <v>7335000</v>
      </c>
      <c r="P325" s="194">
        <f t="shared" si="106"/>
        <v>16842648</v>
      </c>
      <c r="Q325" s="194">
        <f t="shared" si="106"/>
        <v>1699736</v>
      </c>
      <c r="R325" s="194">
        <f t="shared" si="106"/>
        <v>5601824</v>
      </c>
      <c r="S325" s="194">
        <f t="shared" si="106"/>
        <v>4672128</v>
      </c>
      <c r="T325" s="194">
        <f t="shared" si="106"/>
        <v>4835520</v>
      </c>
      <c r="U325" s="16">
        <f t="shared" si="106"/>
        <v>16809208</v>
      </c>
      <c r="V325" s="9"/>
    </row>
    <row r="326" spans="1:22" ht="10.5">
      <c r="A326" s="22" t="s">
        <v>58</v>
      </c>
      <c r="B326" s="23"/>
      <c r="C326" s="23" t="s">
        <v>23</v>
      </c>
      <c r="D326" s="24"/>
      <c r="E326" s="24"/>
      <c r="F326" s="42">
        <f>F325/F356</f>
        <v>0.023940492561570197</v>
      </c>
      <c r="G326" s="44">
        <f>G325/G356</f>
        <v>0.06430346366448603</v>
      </c>
      <c r="H326" s="44">
        <f>H325/H356</f>
        <v>0.07139483096025373</v>
      </c>
      <c r="I326" s="44">
        <f>I325/I356</f>
        <v>0.06375174662319516</v>
      </c>
      <c r="J326" s="43">
        <f>J325/J356</f>
        <v>0.05617911153119093</v>
      </c>
      <c r="K326" s="19"/>
      <c r="L326" s="19"/>
      <c r="M326" s="19"/>
      <c r="N326" s="19"/>
      <c r="O326" s="178">
        <f>O325/O356</f>
        <v>0.04376019749967598</v>
      </c>
      <c r="P326" s="193">
        <f>P325/P356</f>
        <v>0.0518284446379748</v>
      </c>
      <c r="Q326" s="193"/>
      <c r="R326" s="193"/>
      <c r="S326" s="193"/>
      <c r="T326" s="193"/>
      <c r="U326" s="7"/>
      <c r="V326" s="9"/>
    </row>
    <row r="327" spans="1:22" ht="10.5">
      <c r="A327" s="6" t="s">
        <v>58</v>
      </c>
      <c r="C327" s="7" t="s">
        <v>24</v>
      </c>
      <c r="G327" s="26">
        <f>F325+G325</f>
        <v>1651</v>
      </c>
      <c r="H327" s="26">
        <f>F325+G325+H325</f>
        <v>2709</v>
      </c>
      <c r="I327" s="26">
        <f>F325+G325+H325+I325</f>
        <v>3804</v>
      </c>
      <c r="K327" s="19"/>
      <c r="L327" s="19"/>
      <c r="M327" s="19"/>
      <c r="N327" s="19"/>
      <c r="U327" s="7"/>
      <c r="V327" s="9"/>
    </row>
    <row r="328" spans="11:22" ht="10.5">
      <c r="K328" s="19"/>
      <c r="L328" s="19"/>
      <c r="M328" s="19"/>
      <c r="N328" s="19"/>
      <c r="U328" s="7"/>
      <c r="V328" s="9"/>
    </row>
    <row r="329" spans="1:22" ht="10.5">
      <c r="A329" s="6" t="s">
        <v>27</v>
      </c>
      <c r="B329" s="7" t="s">
        <v>27</v>
      </c>
      <c r="C329" s="82" t="s">
        <v>390</v>
      </c>
      <c r="D329" s="8" t="s">
        <v>20</v>
      </c>
      <c r="E329" s="8">
        <v>1</v>
      </c>
      <c r="F329" s="26"/>
      <c r="G329" s="26">
        <v>148</v>
      </c>
      <c r="H329" s="26">
        <v>114</v>
      </c>
      <c r="I329" s="26">
        <v>127</v>
      </c>
      <c r="J329" s="38">
        <f aca="true" t="shared" si="107" ref="J329:J351">F329+G329+H329+I329</f>
        <v>389</v>
      </c>
      <c r="L329" s="228">
        <v>4450</v>
      </c>
      <c r="M329" s="10">
        <v>4450</v>
      </c>
      <c r="N329" s="10">
        <v>4450</v>
      </c>
      <c r="O329" s="175">
        <f aca="true" t="shared" si="108" ref="O329:O351">$F329*$K329+$G329*$L329</f>
        <v>658600</v>
      </c>
      <c r="P329" s="112">
        <f aca="true" t="shared" si="109" ref="P329:P351">O329+(H329+I329)*L329</f>
        <v>1731050</v>
      </c>
      <c r="Q329" s="104">
        <f aca="true" t="shared" si="110" ref="Q329:Q351">IF(K329&gt;prisgrense,F329*prisgrense,F329*K329)</f>
        <v>0</v>
      </c>
      <c r="R329" s="104">
        <f aca="true" t="shared" si="111" ref="R329:R351">IF(L329&gt;prisgrense,G329*prisgrense,G329*L329)</f>
        <v>658600</v>
      </c>
      <c r="S329" s="104">
        <f aca="true" t="shared" si="112" ref="S329:S351">IF(M329&gt;prisgrense,H329*prisgrense,H329*M329)</f>
        <v>507300</v>
      </c>
      <c r="T329" s="104">
        <f aca="true" t="shared" si="113" ref="T329:T351">IF(N329&gt;prisgrense,I329*prisgrense,I329*N329)</f>
        <v>565150</v>
      </c>
      <c r="U329" s="10">
        <f aca="true" t="shared" si="114" ref="U329:U351">SUM(Q329:T329)</f>
        <v>1731050</v>
      </c>
      <c r="V329" s="7"/>
    </row>
    <row r="330" spans="1:22" ht="10.5">
      <c r="A330" s="6" t="s">
        <v>27</v>
      </c>
      <c r="B330" s="7" t="s">
        <v>27</v>
      </c>
      <c r="C330" s="82" t="s">
        <v>232</v>
      </c>
      <c r="D330" s="8" t="s">
        <v>20</v>
      </c>
      <c r="E330" s="8">
        <v>1</v>
      </c>
      <c r="F330" s="26">
        <v>219</v>
      </c>
      <c r="G330" s="26">
        <v>49</v>
      </c>
      <c r="H330" s="26">
        <v>6</v>
      </c>
      <c r="I330" s="26">
        <v>10</v>
      </c>
      <c r="J330" s="38">
        <f t="shared" si="107"/>
        <v>284</v>
      </c>
      <c r="K330" s="10">
        <v>4400</v>
      </c>
      <c r="L330" s="228">
        <v>4400</v>
      </c>
      <c r="M330" s="10">
        <v>4400</v>
      </c>
      <c r="N330" s="10">
        <v>4400</v>
      </c>
      <c r="O330" s="175">
        <f t="shared" si="108"/>
        <v>1179200</v>
      </c>
      <c r="P330" s="112">
        <f t="shared" si="109"/>
        <v>1249600</v>
      </c>
      <c r="Q330" s="104">
        <f t="shared" si="110"/>
        <v>963600</v>
      </c>
      <c r="R330" s="104">
        <f t="shared" si="111"/>
        <v>215600</v>
      </c>
      <c r="S330" s="104">
        <f t="shared" si="112"/>
        <v>26400</v>
      </c>
      <c r="T330" s="104">
        <f t="shared" si="113"/>
        <v>44000</v>
      </c>
      <c r="U330" s="10">
        <f t="shared" si="114"/>
        <v>1249600</v>
      </c>
      <c r="V330" s="7"/>
    </row>
    <row r="331" spans="1:22" ht="10.5">
      <c r="A331" s="6" t="s">
        <v>27</v>
      </c>
      <c r="B331" s="7" t="s">
        <v>27</v>
      </c>
      <c r="C331" s="82" t="s">
        <v>394</v>
      </c>
      <c r="D331" s="8" t="s">
        <v>20</v>
      </c>
      <c r="E331" s="8">
        <v>1</v>
      </c>
      <c r="F331" s="26"/>
      <c r="G331" s="26">
        <v>78</v>
      </c>
      <c r="H331" s="26">
        <v>63</v>
      </c>
      <c r="I331" s="26">
        <v>56</v>
      </c>
      <c r="J331" s="38">
        <f t="shared" si="107"/>
        <v>197</v>
      </c>
      <c r="L331" s="228">
        <v>5132</v>
      </c>
      <c r="M331" s="10">
        <v>5132</v>
      </c>
      <c r="N331" s="10">
        <v>5132</v>
      </c>
      <c r="O331" s="175">
        <f t="shared" si="108"/>
        <v>400296</v>
      </c>
      <c r="P331" s="112">
        <f t="shared" si="109"/>
        <v>1011004</v>
      </c>
      <c r="Q331" s="104">
        <f t="shared" si="110"/>
        <v>0</v>
      </c>
      <c r="R331" s="104">
        <f t="shared" si="111"/>
        <v>356304</v>
      </c>
      <c r="S331" s="104">
        <f t="shared" si="112"/>
        <v>287784</v>
      </c>
      <c r="T331" s="104">
        <f t="shared" si="113"/>
        <v>255808</v>
      </c>
      <c r="U331" s="10">
        <f t="shared" si="114"/>
        <v>899896</v>
      </c>
      <c r="V331" s="7"/>
    </row>
    <row r="332" spans="1:22" ht="10.5">
      <c r="A332" s="6" t="s">
        <v>27</v>
      </c>
      <c r="B332" s="7" t="s">
        <v>27</v>
      </c>
      <c r="C332" s="82" t="s">
        <v>387</v>
      </c>
      <c r="D332" s="8" t="s">
        <v>20</v>
      </c>
      <c r="E332" s="8">
        <v>1</v>
      </c>
      <c r="F332" s="26"/>
      <c r="G332" s="26">
        <v>40</v>
      </c>
      <c r="H332" s="26">
        <v>30</v>
      </c>
      <c r="I332" s="26">
        <v>51</v>
      </c>
      <c r="J332" s="38">
        <f t="shared" si="107"/>
        <v>121</v>
      </c>
      <c r="L332" s="228">
        <v>4450</v>
      </c>
      <c r="M332" s="10">
        <v>4450</v>
      </c>
      <c r="N332" s="10">
        <v>4450</v>
      </c>
      <c r="O332" s="175">
        <f t="shared" si="108"/>
        <v>178000</v>
      </c>
      <c r="P332" s="112">
        <f t="shared" si="109"/>
        <v>538450</v>
      </c>
      <c r="Q332" s="104">
        <f t="shared" si="110"/>
        <v>0</v>
      </c>
      <c r="R332" s="104">
        <f t="shared" si="111"/>
        <v>178000</v>
      </c>
      <c r="S332" s="104">
        <f t="shared" si="112"/>
        <v>133500</v>
      </c>
      <c r="T332" s="104">
        <f t="shared" si="113"/>
        <v>226950</v>
      </c>
      <c r="U332" s="10">
        <f t="shared" si="114"/>
        <v>538450</v>
      </c>
      <c r="V332" s="7"/>
    </row>
    <row r="333" spans="1:22" ht="10.5">
      <c r="A333" s="6" t="s">
        <v>27</v>
      </c>
      <c r="B333" s="7" t="s">
        <v>27</v>
      </c>
      <c r="C333" s="82" t="s">
        <v>389</v>
      </c>
      <c r="D333" s="8" t="s">
        <v>20</v>
      </c>
      <c r="E333" s="8">
        <v>1</v>
      </c>
      <c r="F333" s="26"/>
      <c r="G333" s="26">
        <v>47</v>
      </c>
      <c r="H333" s="26">
        <v>36</v>
      </c>
      <c r="I333" s="26">
        <v>38</v>
      </c>
      <c r="J333" s="38">
        <f t="shared" si="107"/>
        <v>121</v>
      </c>
      <c r="L333" s="228">
        <v>4450</v>
      </c>
      <c r="M333" s="10">
        <v>4450</v>
      </c>
      <c r="N333" s="10">
        <v>4450</v>
      </c>
      <c r="O333" s="175">
        <f t="shared" si="108"/>
        <v>209150</v>
      </c>
      <c r="P333" s="112">
        <f t="shared" si="109"/>
        <v>538450</v>
      </c>
      <c r="Q333" s="104">
        <f t="shared" si="110"/>
        <v>0</v>
      </c>
      <c r="R333" s="104">
        <f t="shared" si="111"/>
        <v>209150</v>
      </c>
      <c r="S333" s="104">
        <f t="shared" si="112"/>
        <v>160200</v>
      </c>
      <c r="T333" s="104">
        <f t="shared" si="113"/>
        <v>169100</v>
      </c>
      <c r="U333" s="10">
        <f t="shared" si="114"/>
        <v>538450</v>
      </c>
      <c r="V333" s="7"/>
    </row>
    <row r="334" spans="1:22" ht="10.5">
      <c r="A334" s="6" t="s">
        <v>27</v>
      </c>
      <c r="B334" s="7" t="s">
        <v>27</v>
      </c>
      <c r="C334" s="82" t="s">
        <v>230</v>
      </c>
      <c r="D334" s="8" t="s">
        <v>20</v>
      </c>
      <c r="E334" s="8">
        <v>1</v>
      </c>
      <c r="F334" s="26">
        <v>109</v>
      </c>
      <c r="G334" s="26">
        <v>-1</v>
      </c>
      <c r="H334" s="26">
        <v>-7</v>
      </c>
      <c r="I334" s="26">
        <v>2</v>
      </c>
      <c r="J334" s="38">
        <f t="shared" si="107"/>
        <v>103</v>
      </c>
      <c r="K334" s="10">
        <v>4400</v>
      </c>
      <c r="L334" s="228">
        <v>4400</v>
      </c>
      <c r="M334" s="10">
        <v>4400</v>
      </c>
      <c r="N334" s="10">
        <v>4400</v>
      </c>
      <c r="O334" s="175">
        <f t="shared" si="108"/>
        <v>475200</v>
      </c>
      <c r="P334" s="112">
        <f t="shared" si="109"/>
        <v>453200</v>
      </c>
      <c r="Q334" s="104">
        <f t="shared" si="110"/>
        <v>479600</v>
      </c>
      <c r="R334" s="104">
        <f t="shared" si="111"/>
        <v>-4400</v>
      </c>
      <c r="S334" s="104">
        <f t="shared" si="112"/>
        <v>-30800</v>
      </c>
      <c r="T334" s="104">
        <f t="shared" si="113"/>
        <v>8800</v>
      </c>
      <c r="U334" s="10">
        <f t="shared" si="114"/>
        <v>453200</v>
      </c>
      <c r="V334" s="7"/>
    </row>
    <row r="335" spans="1:22" ht="10.5">
      <c r="A335" s="6" t="s">
        <v>27</v>
      </c>
      <c r="B335" s="7" t="s">
        <v>27</v>
      </c>
      <c r="C335" s="82" t="s">
        <v>388</v>
      </c>
      <c r="D335" s="8" t="s">
        <v>21</v>
      </c>
      <c r="E335" s="8">
        <v>2</v>
      </c>
      <c r="F335" s="26"/>
      <c r="G335" s="26">
        <v>8</v>
      </c>
      <c r="H335" s="26">
        <v>23</v>
      </c>
      <c r="I335" s="26">
        <v>53</v>
      </c>
      <c r="J335" s="38">
        <f t="shared" si="107"/>
        <v>84</v>
      </c>
      <c r="L335" s="228">
        <v>4450</v>
      </c>
      <c r="M335" s="10">
        <v>4450</v>
      </c>
      <c r="N335" s="10">
        <v>4450</v>
      </c>
      <c r="O335" s="175">
        <f t="shared" si="108"/>
        <v>35600</v>
      </c>
      <c r="P335" s="112">
        <f t="shared" si="109"/>
        <v>373800</v>
      </c>
      <c r="Q335" s="104">
        <f t="shared" si="110"/>
        <v>0</v>
      </c>
      <c r="R335" s="104">
        <f t="shared" si="111"/>
        <v>35600</v>
      </c>
      <c r="S335" s="104">
        <f t="shared" si="112"/>
        <v>102350</v>
      </c>
      <c r="T335" s="104">
        <f t="shared" si="113"/>
        <v>235850</v>
      </c>
      <c r="U335" s="10">
        <f t="shared" si="114"/>
        <v>373800</v>
      </c>
      <c r="V335" s="7"/>
    </row>
    <row r="336" spans="1:22" ht="10.5">
      <c r="A336" s="6" t="s">
        <v>27</v>
      </c>
      <c r="B336" s="7" t="s">
        <v>27</v>
      </c>
      <c r="C336" s="82" t="s">
        <v>393</v>
      </c>
      <c r="D336" s="8" t="s">
        <v>20</v>
      </c>
      <c r="E336" s="8">
        <v>1</v>
      </c>
      <c r="F336" s="26"/>
      <c r="G336" s="26">
        <v>30</v>
      </c>
      <c r="H336" s="26">
        <v>40</v>
      </c>
      <c r="I336" s="26">
        <v>4</v>
      </c>
      <c r="J336" s="38">
        <f t="shared" si="107"/>
        <v>74</v>
      </c>
      <c r="L336" s="228">
        <v>5132</v>
      </c>
      <c r="M336" s="10">
        <v>5132</v>
      </c>
      <c r="N336" s="10">
        <v>5132</v>
      </c>
      <c r="O336" s="175">
        <f t="shared" si="108"/>
        <v>153960</v>
      </c>
      <c r="P336" s="112">
        <f t="shared" si="109"/>
        <v>379768</v>
      </c>
      <c r="Q336" s="104">
        <f t="shared" si="110"/>
        <v>0</v>
      </c>
      <c r="R336" s="104">
        <f t="shared" si="111"/>
        <v>137040</v>
      </c>
      <c r="S336" s="104">
        <f t="shared" si="112"/>
        <v>182720</v>
      </c>
      <c r="T336" s="104">
        <f t="shared" si="113"/>
        <v>18272</v>
      </c>
      <c r="U336" s="10">
        <f t="shared" si="114"/>
        <v>338032</v>
      </c>
      <c r="V336" s="7"/>
    </row>
    <row r="337" spans="1:22" ht="10.5">
      <c r="A337" s="6" t="s">
        <v>27</v>
      </c>
      <c r="B337" s="7" t="s">
        <v>27</v>
      </c>
      <c r="C337" s="82" t="s">
        <v>397</v>
      </c>
      <c r="D337" s="8" t="s">
        <v>20</v>
      </c>
      <c r="E337" s="8">
        <v>1</v>
      </c>
      <c r="F337" s="26"/>
      <c r="G337" s="26">
        <v>24</v>
      </c>
      <c r="H337" s="26">
        <v>12</v>
      </c>
      <c r="I337" s="26">
        <v>25</v>
      </c>
      <c r="J337" s="38">
        <f t="shared" si="107"/>
        <v>61</v>
      </c>
      <c r="L337" s="228">
        <v>5132</v>
      </c>
      <c r="M337" s="10">
        <v>5132</v>
      </c>
      <c r="N337" s="10">
        <v>5132</v>
      </c>
      <c r="O337" s="175">
        <f t="shared" si="108"/>
        <v>123168</v>
      </c>
      <c r="P337" s="112">
        <f t="shared" si="109"/>
        <v>313052</v>
      </c>
      <c r="Q337" s="104">
        <f t="shared" si="110"/>
        <v>0</v>
      </c>
      <c r="R337" s="104">
        <f t="shared" si="111"/>
        <v>109632</v>
      </c>
      <c r="S337" s="104">
        <f t="shared" si="112"/>
        <v>54816</v>
      </c>
      <c r="T337" s="104">
        <f t="shared" si="113"/>
        <v>114200</v>
      </c>
      <c r="U337" s="10">
        <f t="shared" si="114"/>
        <v>278648</v>
      </c>
      <c r="V337" s="7"/>
    </row>
    <row r="338" spans="1:22" ht="10.5">
      <c r="A338" s="6" t="s">
        <v>27</v>
      </c>
      <c r="B338" s="7" t="s">
        <v>27</v>
      </c>
      <c r="C338" s="82" t="s">
        <v>391</v>
      </c>
      <c r="D338" s="8" t="s">
        <v>20</v>
      </c>
      <c r="E338" s="8">
        <v>1</v>
      </c>
      <c r="F338" s="26"/>
      <c r="G338" s="26">
        <v>16</v>
      </c>
      <c r="H338" s="26">
        <v>25</v>
      </c>
      <c r="I338" s="26">
        <v>13</v>
      </c>
      <c r="J338" s="38">
        <f t="shared" si="107"/>
        <v>54</v>
      </c>
      <c r="L338" s="228">
        <v>4450</v>
      </c>
      <c r="M338" s="10">
        <v>4450</v>
      </c>
      <c r="N338" s="10">
        <v>4450</v>
      </c>
      <c r="O338" s="175">
        <f t="shared" si="108"/>
        <v>71200</v>
      </c>
      <c r="P338" s="112">
        <f t="shared" si="109"/>
        <v>240300</v>
      </c>
      <c r="Q338" s="104">
        <f t="shared" si="110"/>
        <v>0</v>
      </c>
      <c r="R338" s="104">
        <f t="shared" si="111"/>
        <v>71200</v>
      </c>
      <c r="S338" s="104">
        <f t="shared" si="112"/>
        <v>111250</v>
      </c>
      <c r="T338" s="104">
        <f t="shared" si="113"/>
        <v>57850</v>
      </c>
      <c r="U338" s="10">
        <f t="shared" si="114"/>
        <v>240300</v>
      </c>
      <c r="V338" s="7"/>
    </row>
    <row r="339" spans="1:22" ht="10.5">
      <c r="A339" s="6" t="s">
        <v>27</v>
      </c>
      <c r="B339" s="7" t="s">
        <v>27</v>
      </c>
      <c r="C339" s="82" t="s">
        <v>228</v>
      </c>
      <c r="D339" s="8" t="s">
        <v>20</v>
      </c>
      <c r="E339" s="8">
        <v>1</v>
      </c>
      <c r="F339" s="26">
        <v>40</v>
      </c>
      <c r="G339" s="26">
        <v>5</v>
      </c>
      <c r="H339" s="26">
        <v>0</v>
      </c>
      <c r="I339" s="26">
        <v>-8</v>
      </c>
      <c r="J339" s="38">
        <f t="shared" si="107"/>
        <v>37</v>
      </c>
      <c r="K339" s="10">
        <v>4416</v>
      </c>
      <c r="L339" s="10">
        <v>4416</v>
      </c>
      <c r="M339" s="10">
        <v>4416</v>
      </c>
      <c r="N339" s="10">
        <v>4416</v>
      </c>
      <c r="O339" s="175">
        <f t="shared" si="108"/>
        <v>198720</v>
      </c>
      <c r="P339" s="112">
        <f t="shared" si="109"/>
        <v>163392</v>
      </c>
      <c r="Q339" s="104">
        <f t="shared" si="110"/>
        <v>176640</v>
      </c>
      <c r="R339" s="104">
        <f t="shared" si="111"/>
        <v>22080</v>
      </c>
      <c r="S339" s="104">
        <f t="shared" si="112"/>
        <v>0</v>
      </c>
      <c r="T339" s="104">
        <f t="shared" si="113"/>
        <v>-35328</v>
      </c>
      <c r="U339" s="10">
        <f t="shared" si="114"/>
        <v>163392</v>
      </c>
      <c r="V339" s="7" t="s">
        <v>448</v>
      </c>
    </row>
    <row r="340" spans="1:22" ht="10.5">
      <c r="A340" s="6" t="s">
        <v>27</v>
      </c>
      <c r="B340" s="7" t="s">
        <v>27</v>
      </c>
      <c r="C340" s="82" t="s">
        <v>392</v>
      </c>
      <c r="D340" s="8" t="s">
        <v>21</v>
      </c>
      <c r="E340" s="8">
        <v>2</v>
      </c>
      <c r="F340" s="26"/>
      <c r="G340" s="26">
        <v>0</v>
      </c>
      <c r="H340" s="26">
        <v>8</v>
      </c>
      <c r="I340" s="26">
        <v>25</v>
      </c>
      <c r="J340" s="38">
        <f t="shared" si="107"/>
        <v>33</v>
      </c>
      <c r="L340" s="228">
        <v>5268</v>
      </c>
      <c r="M340" s="10">
        <v>5268</v>
      </c>
      <c r="N340" s="10">
        <v>5268</v>
      </c>
      <c r="O340" s="175">
        <f t="shared" si="108"/>
        <v>0</v>
      </c>
      <c r="P340" s="112">
        <f t="shared" si="109"/>
        <v>173844</v>
      </c>
      <c r="Q340" s="104">
        <f t="shared" si="110"/>
        <v>0</v>
      </c>
      <c r="R340" s="104">
        <f t="shared" si="111"/>
        <v>0</v>
      </c>
      <c r="S340" s="104">
        <f t="shared" si="112"/>
        <v>36544</v>
      </c>
      <c r="T340" s="104">
        <f t="shared" si="113"/>
        <v>114200</v>
      </c>
      <c r="U340" s="10">
        <f t="shared" si="114"/>
        <v>150744</v>
      </c>
      <c r="V340" s="7"/>
    </row>
    <row r="341" spans="1:22" ht="10.5">
      <c r="A341" s="6" t="s">
        <v>27</v>
      </c>
      <c r="B341" s="7" t="s">
        <v>27</v>
      </c>
      <c r="C341" s="82" t="s">
        <v>229</v>
      </c>
      <c r="D341" s="8" t="s">
        <v>20</v>
      </c>
      <c r="E341" s="8">
        <v>1</v>
      </c>
      <c r="F341" s="26">
        <v>27</v>
      </c>
      <c r="G341" s="26">
        <v>5</v>
      </c>
      <c r="H341" s="26">
        <v>-10</v>
      </c>
      <c r="I341" s="26">
        <v>2</v>
      </c>
      <c r="J341" s="38">
        <f t="shared" si="107"/>
        <v>24</v>
      </c>
      <c r="K341" s="10">
        <v>4400</v>
      </c>
      <c r="L341" s="228">
        <v>4400</v>
      </c>
      <c r="M341" s="10">
        <v>4400</v>
      </c>
      <c r="N341" s="10">
        <v>4400</v>
      </c>
      <c r="O341" s="175">
        <f t="shared" si="108"/>
        <v>140800</v>
      </c>
      <c r="P341" s="112">
        <f t="shared" si="109"/>
        <v>105600</v>
      </c>
      <c r="Q341" s="104">
        <f t="shared" si="110"/>
        <v>118800</v>
      </c>
      <c r="R341" s="104">
        <f t="shared" si="111"/>
        <v>22000</v>
      </c>
      <c r="S341" s="104">
        <f t="shared" si="112"/>
        <v>-44000</v>
      </c>
      <c r="T341" s="104">
        <f t="shared" si="113"/>
        <v>8800</v>
      </c>
      <c r="U341" s="10">
        <f t="shared" si="114"/>
        <v>105600</v>
      </c>
      <c r="V341" s="7"/>
    </row>
    <row r="342" spans="1:22" ht="10.5">
      <c r="A342" s="6" t="s">
        <v>27</v>
      </c>
      <c r="B342" s="7" t="s">
        <v>27</v>
      </c>
      <c r="C342" s="82" t="s">
        <v>231</v>
      </c>
      <c r="D342" s="8" t="s">
        <v>20</v>
      </c>
      <c r="E342" s="8">
        <v>1</v>
      </c>
      <c r="F342" s="26">
        <v>23</v>
      </c>
      <c r="G342" s="26">
        <v>-2</v>
      </c>
      <c r="H342" s="26">
        <v>0</v>
      </c>
      <c r="I342" s="26">
        <v>0</v>
      </c>
      <c r="J342" s="38">
        <f t="shared" si="107"/>
        <v>21</v>
      </c>
      <c r="K342" s="10">
        <v>4816</v>
      </c>
      <c r="L342" s="10">
        <v>4816</v>
      </c>
      <c r="M342" s="10">
        <v>4816</v>
      </c>
      <c r="N342" s="10">
        <v>4816</v>
      </c>
      <c r="O342" s="175">
        <f t="shared" si="108"/>
        <v>101136</v>
      </c>
      <c r="P342" s="112">
        <f t="shared" si="109"/>
        <v>101136</v>
      </c>
      <c r="Q342" s="104">
        <f t="shared" si="110"/>
        <v>105064</v>
      </c>
      <c r="R342" s="104">
        <f t="shared" si="111"/>
        <v>-9136</v>
      </c>
      <c r="S342" s="104">
        <f t="shared" si="112"/>
        <v>0</v>
      </c>
      <c r="T342" s="104">
        <f t="shared" si="113"/>
        <v>0</v>
      </c>
      <c r="U342" s="10">
        <f t="shared" si="114"/>
        <v>95928</v>
      </c>
      <c r="V342" s="7" t="s">
        <v>448</v>
      </c>
    </row>
    <row r="343" spans="1:22" ht="10.5">
      <c r="A343" s="6" t="s">
        <v>27</v>
      </c>
      <c r="B343" s="7" t="s">
        <v>27</v>
      </c>
      <c r="C343" s="82" t="s">
        <v>395</v>
      </c>
      <c r="D343" s="8" t="s">
        <v>20</v>
      </c>
      <c r="E343" s="8">
        <v>1</v>
      </c>
      <c r="F343" s="26"/>
      <c r="G343" s="26">
        <v>3</v>
      </c>
      <c r="H343" s="26">
        <v>15</v>
      </c>
      <c r="I343" s="26">
        <v>1</v>
      </c>
      <c r="J343" s="38">
        <f t="shared" si="107"/>
        <v>19</v>
      </c>
      <c r="L343" s="228">
        <v>5212</v>
      </c>
      <c r="M343" s="10">
        <v>5212</v>
      </c>
      <c r="N343" s="10">
        <v>5212</v>
      </c>
      <c r="O343" s="175">
        <f t="shared" si="108"/>
        <v>15636</v>
      </c>
      <c r="P343" s="112">
        <f t="shared" si="109"/>
        <v>99028</v>
      </c>
      <c r="Q343" s="104">
        <f t="shared" si="110"/>
        <v>0</v>
      </c>
      <c r="R343" s="104">
        <f t="shared" si="111"/>
        <v>13704</v>
      </c>
      <c r="S343" s="104">
        <f t="shared" si="112"/>
        <v>68520</v>
      </c>
      <c r="T343" s="104">
        <f t="shared" si="113"/>
        <v>4568</v>
      </c>
      <c r="U343" s="10">
        <f t="shared" si="114"/>
        <v>86792</v>
      </c>
      <c r="V343" s="7"/>
    </row>
    <row r="344" spans="1:22" ht="10.5">
      <c r="A344" s="6" t="s">
        <v>27</v>
      </c>
      <c r="B344" s="7" t="s">
        <v>27</v>
      </c>
      <c r="C344" s="82" t="s">
        <v>227</v>
      </c>
      <c r="D344" s="8" t="s">
        <v>20</v>
      </c>
      <c r="E344" s="8">
        <v>1</v>
      </c>
      <c r="F344" s="26">
        <v>14</v>
      </c>
      <c r="G344" s="26">
        <v>-5</v>
      </c>
      <c r="H344" s="26">
        <v>0</v>
      </c>
      <c r="I344" s="26">
        <v>-2</v>
      </c>
      <c r="J344" s="38">
        <f t="shared" si="107"/>
        <v>7</v>
      </c>
      <c r="K344" s="10">
        <v>4400</v>
      </c>
      <c r="L344" s="10">
        <v>4400</v>
      </c>
      <c r="M344" s="10">
        <v>4400</v>
      </c>
      <c r="N344" s="10">
        <v>4400</v>
      </c>
      <c r="O344" s="175">
        <f t="shared" si="108"/>
        <v>39600</v>
      </c>
      <c r="P344" s="112">
        <f t="shared" si="109"/>
        <v>30800</v>
      </c>
      <c r="Q344" s="104">
        <f t="shared" si="110"/>
        <v>61600</v>
      </c>
      <c r="R344" s="104">
        <f t="shared" si="111"/>
        <v>-22000</v>
      </c>
      <c r="S344" s="104">
        <f t="shared" si="112"/>
        <v>0</v>
      </c>
      <c r="T344" s="104">
        <f t="shared" si="113"/>
        <v>-8800</v>
      </c>
      <c r="U344" s="10">
        <f t="shared" si="114"/>
        <v>30800</v>
      </c>
      <c r="V344" s="7" t="s">
        <v>448</v>
      </c>
    </row>
    <row r="345" spans="1:22" ht="10.5">
      <c r="A345" s="6" t="s">
        <v>27</v>
      </c>
      <c r="B345" s="7" t="s">
        <v>27</v>
      </c>
      <c r="C345" s="82" t="s">
        <v>296</v>
      </c>
      <c r="D345" s="8" t="s">
        <v>21</v>
      </c>
      <c r="E345" s="8">
        <v>1</v>
      </c>
      <c r="F345" s="26">
        <v>3</v>
      </c>
      <c r="H345" s="26">
        <v>0</v>
      </c>
      <c r="I345" s="26">
        <v>0</v>
      </c>
      <c r="J345" s="38">
        <f t="shared" si="107"/>
        <v>3</v>
      </c>
      <c r="K345" s="10">
        <v>4416</v>
      </c>
      <c r="L345" s="10">
        <v>4416</v>
      </c>
      <c r="M345" s="10">
        <v>4416</v>
      </c>
      <c r="N345" s="10">
        <v>4416</v>
      </c>
      <c r="O345" s="175">
        <f t="shared" si="108"/>
        <v>13248</v>
      </c>
      <c r="P345" s="112">
        <f t="shared" si="109"/>
        <v>13248</v>
      </c>
      <c r="Q345" s="104">
        <f t="shared" si="110"/>
        <v>13248</v>
      </c>
      <c r="R345" s="104">
        <f t="shared" si="111"/>
        <v>0</v>
      </c>
      <c r="S345" s="104">
        <f t="shared" si="112"/>
        <v>0</v>
      </c>
      <c r="T345" s="104">
        <f t="shared" si="113"/>
        <v>0</v>
      </c>
      <c r="U345" s="10">
        <f t="shared" si="114"/>
        <v>13248</v>
      </c>
      <c r="V345" s="7" t="s">
        <v>448</v>
      </c>
    </row>
    <row r="346" spans="1:22" ht="10.5">
      <c r="A346" s="6" t="s">
        <v>27</v>
      </c>
      <c r="B346" s="7" t="s">
        <v>27</v>
      </c>
      <c r="C346" s="82" t="s">
        <v>226</v>
      </c>
      <c r="D346" s="8" t="s">
        <v>20</v>
      </c>
      <c r="E346" s="8">
        <v>1</v>
      </c>
      <c r="F346" s="26">
        <v>2</v>
      </c>
      <c r="H346" s="26">
        <v>0</v>
      </c>
      <c r="I346" s="26">
        <v>0</v>
      </c>
      <c r="J346" s="38">
        <f t="shared" si="107"/>
        <v>2</v>
      </c>
      <c r="K346" s="10">
        <v>4320</v>
      </c>
      <c r="L346" s="10">
        <v>4320</v>
      </c>
      <c r="M346" s="10">
        <v>4320</v>
      </c>
      <c r="N346" s="10">
        <v>4320</v>
      </c>
      <c r="O346" s="175">
        <f t="shared" si="108"/>
        <v>8640</v>
      </c>
      <c r="P346" s="112">
        <f t="shared" si="109"/>
        <v>8640</v>
      </c>
      <c r="Q346" s="104">
        <f t="shared" si="110"/>
        <v>8640</v>
      </c>
      <c r="R346" s="104">
        <f t="shared" si="111"/>
        <v>0</v>
      </c>
      <c r="S346" s="104">
        <f t="shared" si="112"/>
        <v>0</v>
      </c>
      <c r="T346" s="104">
        <f t="shared" si="113"/>
        <v>0</v>
      </c>
      <c r="U346" s="10">
        <f t="shared" si="114"/>
        <v>8640</v>
      </c>
      <c r="V346" s="7" t="s">
        <v>448</v>
      </c>
    </row>
    <row r="347" spans="1:22" ht="10.5">
      <c r="A347" s="6" t="s">
        <v>27</v>
      </c>
      <c r="B347" s="7" t="s">
        <v>27</v>
      </c>
      <c r="C347" s="82" t="s">
        <v>156</v>
      </c>
      <c r="D347" s="8" t="s">
        <v>20</v>
      </c>
      <c r="E347" s="8">
        <v>1</v>
      </c>
      <c r="F347" s="26">
        <v>2</v>
      </c>
      <c r="G347" s="26">
        <v>-1</v>
      </c>
      <c r="H347" s="26">
        <v>0</v>
      </c>
      <c r="I347" s="26">
        <v>-2</v>
      </c>
      <c r="J347" s="38">
        <f t="shared" si="107"/>
        <v>-1</v>
      </c>
      <c r="K347" s="10">
        <v>4976</v>
      </c>
      <c r="L347" s="10">
        <v>4976</v>
      </c>
      <c r="M347" s="10">
        <v>4976</v>
      </c>
      <c r="N347" s="10">
        <v>4976</v>
      </c>
      <c r="O347" s="175">
        <f t="shared" si="108"/>
        <v>4976</v>
      </c>
      <c r="P347" s="112">
        <f t="shared" si="109"/>
        <v>-4976</v>
      </c>
      <c r="Q347" s="104">
        <f t="shared" si="110"/>
        <v>9136</v>
      </c>
      <c r="R347" s="104">
        <f t="shared" si="111"/>
        <v>-4568</v>
      </c>
      <c r="S347" s="104">
        <f t="shared" si="112"/>
        <v>0</v>
      </c>
      <c r="T347" s="104">
        <f t="shared" si="113"/>
        <v>-9136</v>
      </c>
      <c r="U347" s="10">
        <f t="shared" si="114"/>
        <v>-4568</v>
      </c>
      <c r="V347" s="7" t="s">
        <v>448</v>
      </c>
    </row>
    <row r="348" spans="1:22" ht="10.5">
      <c r="A348" s="6" t="s">
        <v>27</v>
      </c>
      <c r="B348" s="7" t="s">
        <v>27</v>
      </c>
      <c r="C348" s="82" t="s">
        <v>233</v>
      </c>
      <c r="D348" s="8" t="s">
        <v>21</v>
      </c>
      <c r="E348" s="8">
        <v>2</v>
      </c>
      <c r="F348" s="26">
        <v>-2</v>
      </c>
      <c r="G348" s="26">
        <v>2</v>
      </c>
      <c r="H348" s="26">
        <v>-3</v>
      </c>
      <c r="I348" s="26">
        <v>1</v>
      </c>
      <c r="J348" s="38">
        <f t="shared" si="107"/>
        <v>-2</v>
      </c>
      <c r="K348" s="10">
        <v>4736</v>
      </c>
      <c r="L348" s="228">
        <v>4732</v>
      </c>
      <c r="M348" s="10">
        <v>4732</v>
      </c>
      <c r="N348" s="10">
        <v>4732</v>
      </c>
      <c r="O348" s="175">
        <f t="shared" si="108"/>
        <v>-8</v>
      </c>
      <c r="P348" s="112">
        <f t="shared" si="109"/>
        <v>-9472</v>
      </c>
      <c r="Q348" s="104">
        <f t="shared" si="110"/>
        <v>-9136</v>
      </c>
      <c r="R348" s="104">
        <f t="shared" si="111"/>
        <v>9136</v>
      </c>
      <c r="S348" s="104">
        <f t="shared" si="112"/>
        <v>-13704</v>
      </c>
      <c r="T348" s="104">
        <f t="shared" si="113"/>
        <v>4568</v>
      </c>
      <c r="U348" s="10">
        <f t="shared" si="114"/>
        <v>-9136</v>
      </c>
      <c r="V348" s="7"/>
    </row>
    <row r="349" spans="1:22" ht="10.5">
      <c r="A349" s="6" t="s">
        <v>27</v>
      </c>
      <c r="B349" s="7" t="s">
        <v>27</v>
      </c>
      <c r="C349" s="82" t="s">
        <v>157</v>
      </c>
      <c r="D349" s="8" t="s">
        <v>119</v>
      </c>
      <c r="E349" s="8">
        <v>2</v>
      </c>
      <c r="F349" s="26">
        <v>-2</v>
      </c>
      <c r="H349" s="26">
        <v>0</v>
      </c>
      <c r="I349" s="26">
        <v>0</v>
      </c>
      <c r="J349" s="38">
        <f t="shared" si="107"/>
        <v>-2</v>
      </c>
      <c r="K349" s="10">
        <v>5776</v>
      </c>
      <c r="L349" s="10">
        <v>5776</v>
      </c>
      <c r="M349" s="10">
        <v>5776</v>
      </c>
      <c r="N349" s="10">
        <v>5776</v>
      </c>
      <c r="O349" s="175">
        <f t="shared" si="108"/>
        <v>-11552</v>
      </c>
      <c r="P349" s="112">
        <f t="shared" si="109"/>
        <v>-11552</v>
      </c>
      <c r="Q349" s="104">
        <f t="shared" si="110"/>
        <v>-9136</v>
      </c>
      <c r="R349" s="104">
        <f t="shared" si="111"/>
        <v>0</v>
      </c>
      <c r="S349" s="104">
        <f t="shared" si="112"/>
        <v>0</v>
      </c>
      <c r="T349" s="104">
        <f t="shared" si="113"/>
        <v>0</v>
      </c>
      <c r="U349" s="10">
        <f t="shared" si="114"/>
        <v>-9136</v>
      </c>
      <c r="V349" s="7" t="s">
        <v>448</v>
      </c>
    </row>
    <row r="350" spans="1:22" ht="10.5">
      <c r="A350" s="6" t="s">
        <v>27</v>
      </c>
      <c r="B350" s="7" t="s">
        <v>27</v>
      </c>
      <c r="C350" s="82" t="s">
        <v>158</v>
      </c>
      <c r="D350" s="8" t="s">
        <v>21</v>
      </c>
      <c r="E350" s="8">
        <v>2</v>
      </c>
      <c r="F350" s="26">
        <v>-2</v>
      </c>
      <c r="H350" s="26">
        <v>0</v>
      </c>
      <c r="I350" s="26">
        <v>0</v>
      </c>
      <c r="J350" s="38">
        <f t="shared" si="107"/>
        <v>-2</v>
      </c>
      <c r="K350" s="10">
        <v>5216</v>
      </c>
      <c r="L350" s="10">
        <v>5216</v>
      </c>
      <c r="M350" s="10">
        <v>5216</v>
      </c>
      <c r="N350" s="10">
        <v>5216</v>
      </c>
      <c r="O350" s="175">
        <f t="shared" si="108"/>
        <v>-10432</v>
      </c>
      <c r="P350" s="112">
        <f t="shared" si="109"/>
        <v>-10432</v>
      </c>
      <c r="Q350" s="104">
        <f t="shared" si="110"/>
        <v>-9136</v>
      </c>
      <c r="R350" s="104">
        <f t="shared" si="111"/>
        <v>0</v>
      </c>
      <c r="S350" s="104">
        <f t="shared" si="112"/>
        <v>0</v>
      </c>
      <c r="T350" s="104">
        <f t="shared" si="113"/>
        <v>0</v>
      </c>
      <c r="U350" s="10">
        <f t="shared" si="114"/>
        <v>-9136</v>
      </c>
      <c r="V350" s="7" t="s">
        <v>448</v>
      </c>
    </row>
    <row r="351" spans="1:22" ht="11.25" thickBot="1">
      <c r="A351" s="6" t="s">
        <v>27</v>
      </c>
      <c r="B351" s="7" t="s">
        <v>27</v>
      </c>
      <c r="C351" s="82" t="s">
        <v>396</v>
      </c>
      <c r="D351" s="8" t="s">
        <v>20</v>
      </c>
      <c r="E351" s="27">
        <v>1</v>
      </c>
      <c r="F351" s="26"/>
      <c r="G351" s="26">
        <v>-5</v>
      </c>
      <c r="H351" s="26">
        <v>-3</v>
      </c>
      <c r="I351" s="26">
        <v>-5</v>
      </c>
      <c r="J351" s="38">
        <f t="shared" si="107"/>
        <v>-13</v>
      </c>
      <c r="K351" s="19">
        <v>4400</v>
      </c>
      <c r="L351" s="19">
        <v>4400</v>
      </c>
      <c r="M351" s="19">
        <v>4400</v>
      </c>
      <c r="N351" s="19">
        <v>4400</v>
      </c>
      <c r="O351" s="175">
        <f t="shared" si="108"/>
        <v>-22000</v>
      </c>
      <c r="P351" s="112">
        <f t="shared" si="109"/>
        <v>-57200</v>
      </c>
      <c r="Q351" s="104">
        <f t="shared" si="110"/>
        <v>0</v>
      </c>
      <c r="R351" s="104">
        <f t="shared" si="111"/>
        <v>-22000</v>
      </c>
      <c r="S351" s="104">
        <f t="shared" si="112"/>
        <v>-13200</v>
      </c>
      <c r="T351" s="104">
        <f t="shared" si="113"/>
        <v>-22000</v>
      </c>
      <c r="U351" s="10">
        <f t="shared" si="114"/>
        <v>-57200</v>
      </c>
      <c r="V351" s="7" t="s">
        <v>447</v>
      </c>
    </row>
    <row r="352" spans="1:22" ht="10.5">
      <c r="A352" s="13" t="s">
        <v>27</v>
      </c>
      <c r="B352" s="13"/>
      <c r="C352" s="13" t="s">
        <v>306</v>
      </c>
      <c r="D352" s="13"/>
      <c r="E352" s="13"/>
      <c r="F352" s="114">
        <f>SUM(F329:F351)</f>
        <v>433</v>
      </c>
      <c r="G352" s="116">
        <f>SUM(G329:G351)</f>
        <v>441</v>
      </c>
      <c r="H352" s="116">
        <f>SUM(H329:H351)</f>
        <v>349</v>
      </c>
      <c r="I352" s="116">
        <f>SUM(I329:I351)</f>
        <v>391</v>
      </c>
      <c r="J352" s="115">
        <f>SUM(J329:J351)</f>
        <v>1614</v>
      </c>
      <c r="K352" s="13"/>
      <c r="L352" s="13"/>
      <c r="M352" s="13"/>
      <c r="N352" s="13"/>
      <c r="O352" s="171">
        <f aca="true" t="shared" si="115" ref="O352:U352">SUM(O329:O351)</f>
        <v>3963138</v>
      </c>
      <c r="P352" s="192">
        <f t="shared" si="115"/>
        <v>7430730</v>
      </c>
      <c r="Q352" s="192">
        <f t="shared" si="115"/>
        <v>1908920</v>
      </c>
      <c r="R352" s="192">
        <f t="shared" si="115"/>
        <v>1975942</v>
      </c>
      <c r="S352" s="192">
        <f t="shared" si="115"/>
        <v>1569680</v>
      </c>
      <c r="T352" s="192">
        <f t="shared" si="115"/>
        <v>1752852</v>
      </c>
      <c r="U352" s="113">
        <f t="shared" si="115"/>
        <v>7207394</v>
      </c>
      <c r="V352" s="7"/>
    </row>
    <row r="353" spans="1:22" ht="10.5">
      <c r="A353" s="6" t="s">
        <v>27</v>
      </c>
      <c r="B353" s="23"/>
      <c r="C353" s="23" t="s">
        <v>23</v>
      </c>
      <c r="D353" s="24"/>
      <c r="E353" s="24"/>
      <c r="F353" s="44">
        <f>F352/F356</f>
        <v>0.027065883235404424</v>
      </c>
      <c r="G353" s="44">
        <f>G352/G356</f>
        <v>0.022364217252396165</v>
      </c>
      <c r="H353" s="44">
        <f>H352/H356</f>
        <v>0.023550846885754775</v>
      </c>
      <c r="I353" s="44">
        <f>I352/I356</f>
        <v>0.02276432231020028</v>
      </c>
      <c r="J353" s="43">
        <f>J352/J356</f>
        <v>0.02383624763705104</v>
      </c>
      <c r="K353" s="19"/>
      <c r="L353" s="19"/>
      <c r="M353" s="19"/>
      <c r="N353" s="19"/>
      <c r="O353" s="178">
        <f>O352/O356</f>
        <v>0.023643858431966033</v>
      </c>
      <c r="P353" s="193">
        <f>P352/P356</f>
        <v>0.02286595186367004</v>
      </c>
      <c r="Q353" s="193"/>
      <c r="R353" s="193"/>
      <c r="S353" s="193"/>
      <c r="T353" s="193"/>
      <c r="V353" s="7"/>
    </row>
    <row r="354" spans="1:22" ht="10.5">
      <c r="A354" s="6" t="s">
        <v>27</v>
      </c>
      <c r="C354" s="7" t="s">
        <v>24</v>
      </c>
      <c r="G354" s="28">
        <f>F352+G352</f>
        <v>874</v>
      </c>
      <c r="H354" s="28">
        <f>F352+G352+H352</f>
        <v>1223</v>
      </c>
      <c r="I354" s="28">
        <f>F352+G352+H352+I352</f>
        <v>1614</v>
      </c>
      <c r="K354" s="19"/>
      <c r="L354" s="19"/>
      <c r="M354" s="19"/>
      <c r="N354" s="19"/>
      <c r="V354" s="7"/>
    </row>
    <row r="355" spans="11:22" ht="11.25" thickBot="1">
      <c r="K355" s="19"/>
      <c r="L355" s="19"/>
      <c r="M355" s="19"/>
      <c r="N355" s="19"/>
      <c r="U355" s="7"/>
      <c r="V355" s="8"/>
    </row>
    <row r="356" spans="3:22" ht="13.5" thickBot="1">
      <c r="C356" s="84" t="s">
        <v>60</v>
      </c>
      <c r="D356" s="20"/>
      <c r="E356" s="20"/>
      <c r="F356" s="79">
        <f>SUM(F14,F28,F65,F305,F119,F130,F183,F204,F235,F93,F275,F325,F352)</f>
        <v>15998</v>
      </c>
      <c r="G356" s="79">
        <f>SUM(G14,G28,G65,G305,G119,G130,G183,G204,G235,G93,G275,G325,G352)</f>
        <v>19719</v>
      </c>
      <c r="H356" s="79">
        <f>SUM(H14,H28,H65,H305,H119,H130,H183,H204,H235,H93,H275,H325,H352)</f>
        <v>14819</v>
      </c>
      <c r="I356" s="79">
        <f>SUM(I14,I28,I65,I305,I119,I130,I183,I204,I235,I93,I275,I325,I352)</f>
        <v>17176</v>
      </c>
      <c r="J356" s="126">
        <f>SUM(J14,J28,J65,J305,J119,J130,J183,J204,J235,J93,J275,J325,J352)</f>
        <v>67712</v>
      </c>
      <c r="K356" s="79"/>
      <c r="L356" s="79"/>
      <c r="M356" s="79"/>
      <c r="N356" s="79"/>
      <c r="O356" s="176">
        <f>SUM(O14,O28,O65,O93,O119,O130,O183,O204,O235,O275,O305,O325)</f>
        <v>167618073.48</v>
      </c>
      <c r="P356" s="122">
        <f aca="true" t="shared" si="116" ref="P356:U356">SUM(P14,P28,P65,P93,P119,P130,P183,P204,P235,P275,P305,P325,P352)</f>
        <v>324969196.31</v>
      </c>
      <c r="Q356" s="122">
        <f t="shared" si="116"/>
        <v>71776810.46000001</v>
      </c>
      <c r="R356" s="122">
        <f t="shared" si="116"/>
        <v>87502368.97999999</v>
      </c>
      <c r="S356" s="122">
        <f t="shared" si="116"/>
        <v>66999863.29</v>
      </c>
      <c r="T356" s="122">
        <f t="shared" si="116"/>
        <v>76956233.00999999</v>
      </c>
      <c r="U356" s="122">
        <f t="shared" si="116"/>
        <v>303235275.74</v>
      </c>
      <c r="V356" s="9"/>
    </row>
    <row r="357" spans="3:22" ht="10.5">
      <c r="C357" s="7" t="s">
        <v>295</v>
      </c>
      <c r="I357" s="210">
        <f>F356+G356+H356+I356</f>
        <v>67712</v>
      </c>
      <c r="J357" s="186" t="s">
        <v>282</v>
      </c>
      <c r="K357" s="19"/>
      <c r="L357" s="19"/>
      <c r="M357" s="19"/>
      <c r="N357" s="19"/>
      <c r="O357" s="180" t="s">
        <v>83</v>
      </c>
      <c r="P357" s="112">
        <f>P356*1.25</f>
        <v>406211495.3875</v>
      </c>
      <c r="U357" s="10">
        <f>U356*1.25</f>
        <v>379044094.675</v>
      </c>
      <c r="V357" s="9"/>
    </row>
    <row r="358" spans="11:22" ht="10.5">
      <c r="K358" s="19"/>
      <c r="L358" s="19"/>
      <c r="M358" s="19"/>
      <c r="N358" s="19"/>
      <c r="U358" s="7" t="s">
        <v>280</v>
      </c>
      <c r="V358" s="17"/>
    </row>
    <row r="359" spans="1:22" ht="11.25" thickBot="1">
      <c r="A359" s="21"/>
      <c r="B359" s="21"/>
      <c r="C359" s="9"/>
      <c r="D359" s="9"/>
      <c r="F359" s="91"/>
      <c r="I359" s="36"/>
      <c r="K359" s="69" t="s">
        <v>61</v>
      </c>
      <c r="L359" s="119" t="s">
        <v>84</v>
      </c>
      <c r="M359" s="117"/>
      <c r="N359" s="117"/>
      <c r="O359" s="169"/>
      <c r="U359" s="149"/>
      <c r="V359" s="17"/>
    </row>
    <row r="360" spans="3:22" ht="11.25" thickTop="1">
      <c r="C360" s="31" t="s">
        <v>62</v>
      </c>
      <c r="D360" s="32"/>
      <c r="E360" s="32"/>
      <c r="F360" s="33">
        <f>SUMIF(D3:D351,"=BTE",F3:F351)</f>
        <v>11063</v>
      </c>
      <c r="G360" s="37">
        <f>SUMIF($D3:$D351,"=BTE",G3:G351)</f>
        <v>14201</v>
      </c>
      <c r="H360" s="37">
        <f>SUMIF($D$3:$D351,"=BTE",H3:H351)</f>
        <v>9969</v>
      </c>
      <c r="I360" s="37">
        <f>SUMIF($D$3:$D351,"=BTE",I3:I351)</f>
        <v>12251</v>
      </c>
      <c r="J360" s="41">
        <f>SUMIF($D$3:$D351,"=BTE",J3:J351)</f>
        <v>47484</v>
      </c>
      <c r="K360" s="70">
        <f>H360/H$356</f>
        <v>0.6727174573183076</v>
      </c>
      <c r="L360" s="129">
        <f>J360/J$356</f>
        <v>0.7012641776937618</v>
      </c>
      <c r="M360" s="42"/>
      <c r="N360" s="42"/>
      <c r="O360" s="169"/>
      <c r="U360" s="149"/>
      <c r="V360" s="9"/>
    </row>
    <row r="361" spans="3:22" ht="10.5">
      <c r="C361" s="34" t="s">
        <v>63</v>
      </c>
      <c r="F361" s="9">
        <f>SUMIF($D3:$D351,"=ITE",F3:F351)</f>
        <v>3056</v>
      </c>
      <c r="G361" s="9">
        <f>SUMIF($D3:$D351,"=ITE",G3:G351)</f>
        <v>1841</v>
      </c>
      <c r="H361" s="9">
        <f>SUMIF($D3:$D351,"=ITE",H3:H351)</f>
        <v>2241</v>
      </c>
      <c r="I361" s="9">
        <f>SUMIF($D3:$D351,"=ITE",I3:I351)</f>
        <v>2111</v>
      </c>
      <c r="J361" s="40">
        <f>SUMIF($D3:$D351,"=ITE",J3:J351)</f>
        <v>9249</v>
      </c>
      <c r="K361" s="70">
        <f>H361/H$356</f>
        <v>0.15122477899993253</v>
      </c>
      <c r="L361" s="129">
        <f>J361/J$356</f>
        <v>0.13659321833648394</v>
      </c>
      <c r="M361" s="42"/>
      <c r="N361" s="42"/>
      <c r="O361" s="169"/>
      <c r="U361" s="149"/>
      <c r="V361" s="9"/>
    </row>
    <row r="362" spans="3:22" ht="10.5">
      <c r="C362" s="34" t="s">
        <v>64</v>
      </c>
      <c r="F362" s="9">
        <f>SUMIF($D3:$D351,"=kan",F3:F351)</f>
        <v>1508</v>
      </c>
      <c r="G362" s="9">
        <f>SUMIF($D3:$D351,"=kan",G3:G351)</f>
        <v>2691</v>
      </c>
      <c r="H362" s="9">
        <f>SUMIF($D3:$D351,"=kan",H3:H351)</f>
        <v>2028</v>
      </c>
      <c r="I362" s="9">
        <f>SUMIF($D3:$D351,"=kan",I3:I351)</f>
        <v>2198</v>
      </c>
      <c r="J362" s="40">
        <f>SUMIF($D3:$D351,"=kan",J3:J351)</f>
        <v>8425</v>
      </c>
      <c r="K362" s="70">
        <f>H362/H$356</f>
        <v>0.1368513394965922</v>
      </c>
      <c r="L362" s="129">
        <f>J362/J$356</f>
        <v>0.12442403119092628</v>
      </c>
      <c r="M362" s="42"/>
      <c r="N362" s="42"/>
      <c r="O362" s="169"/>
      <c r="U362" s="149"/>
      <c r="V362" s="9"/>
    </row>
    <row r="363" spans="3:22" ht="10.5">
      <c r="C363" s="34" t="s">
        <v>119</v>
      </c>
      <c r="F363" s="9">
        <f>SUMIF($D3:$D351,"=CIC",F3:F351)</f>
        <v>362</v>
      </c>
      <c r="G363" s="9">
        <f>SUMIF($D3:$D351,"=CIC",G3:G351)</f>
        <v>515</v>
      </c>
      <c r="H363" s="9">
        <f>SUMIF($D3:$D351,"=CIC",H3:H351)</f>
        <v>351</v>
      </c>
      <c r="I363" s="9">
        <f>SUMIF($D3:$D351,"=CIC",I3:I351)</f>
        <v>347</v>
      </c>
      <c r="J363" s="40">
        <f>SUMIF($D3:$D351,"=CIC",J3:J351)</f>
        <v>1575</v>
      </c>
      <c r="K363" s="70">
        <f>H363/H$356</f>
        <v>0.023685808759025574</v>
      </c>
      <c r="L363" s="129">
        <f>J363/J$356</f>
        <v>0.023260278827977314</v>
      </c>
      <c r="M363" s="42"/>
      <c r="N363" s="42"/>
      <c r="O363" s="169"/>
      <c r="U363" s="149"/>
      <c r="V363" s="9"/>
    </row>
    <row r="364" spans="3:22" ht="10.5">
      <c r="C364" s="34" t="s">
        <v>128</v>
      </c>
      <c r="F364" s="9">
        <f>F356-SUM(F360:F363)</f>
        <v>9</v>
      </c>
      <c r="G364" s="26">
        <f>G356-SUM(G360:G363)</f>
        <v>471</v>
      </c>
      <c r="H364" s="26">
        <f>H356-SUM(H360:H363)</f>
        <v>230</v>
      </c>
      <c r="I364" s="26">
        <f>I356-SUM(I360:I363)</f>
        <v>269</v>
      </c>
      <c r="J364" s="40">
        <f>J356-SUM(J360:J363)</f>
        <v>979</v>
      </c>
      <c r="K364" s="70">
        <f>H364/H$356</f>
        <v>0.015520615426142114</v>
      </c>
      <c r="L364" s="129">
        <f>J364/J$356</f>
        <v>0.014458293950850661</v>
      </c>
      <c r="M364" s="42"/>
      <c r="N364" s="42"/>
      <c r="O364" s="169"/>
      <c r="U364" s="7"/>
      <c r="V364" s="9"/>
    </row>
    <row r="365" spans="3:22" ht="11.25" thickBot="1">
      <c r="C365" s="48" t="s">
        <v>65</v>
      </c>
      <c r="D365" s="49"/>
      <c r="E365" s="49"/>
      <c r="F365" s="50">
        <f aca="true" t="shared" si="117" ref="F365:L365">SUM(F360:F364)</f>
        <v>15998</v>
      </c>
      <c r="G365" s="51">
        <f t="shared" si="117"/>
        <v>19719</v>
      </c>
      <c r="H365" s="51">
        <f t="shared" si="117"/>
        <v>14819</v>
      </c>
      <c r="I365" s="51">
        <f t="shared" si="117"/>
        <v>17176</v>
      </c>
      <c r="J365" s="52">
        <f t="shared" si="117"/>
        <v>67712</v>
      </c>
      <c r="K365" s="72">
        <f t="shared" si="117"/>
        <v>1</v>
      </c>
      <c r="L365" s="166">
        <f t="shared" si="117"/>
        <v>1</v>
      </c>
      <c r="M365" s="234"/>
      <c r="N365" s="234"/>
      <c r="O365" s="169"/>
      <c r="U365" s="7"/>
      <c r="V365" s="9"/>
    </row>
    <row r="366" spans="9:22" ht="11.25" thickTop="1">
      <c r="I366" s="210">
        <f>F365+G365+H365+I365</f>
        <v>67712</v>
      </c>
      <c r="O366" s="169"/>
      <c r="U366" s="7"/>
      <c r="V366" s="9"/>
    </row>
    <row r="367" spans="21:22" ht="10.5">
      <c r="U367" s="7"/>
      <c r="V367" s="9"/>
    </row>
    <row r="368" spans="12:22" ht="10.5">
      <c r="L368" s="228" t="s">
        <v>455</v>
      </c>
      <c r="U368" s="7"/>
      <c r="V368" s="9"/>
    </row>
    <row r="369" spans="21:22" ht="10.5">
      <c r="U369" s="7"/>
      <c r="V369" s="9"/>
    </row>
    <row r="370" spans="21:22" ht="10.5">
      <c r="U370" s="7"/>
      <c r="V370" s="9"/>
    </row>
    <row r="371" spans="21:22" ht="10.5">
      <c r="U371" s="7"/>
      <c r="V371" s="9"/>
    </row>
    <row r="372" spans="21:22" ht="10.5">
      <c r="U372" s="7"/>
      <c r="V372" s="9"/>
    </row>
    <row r="373" spans="21:22" ht="10.5">
      <c r="U373" s="7"/>
      <c r="V373" s="9"/>
    </row>
    <row r="374" spans="21:22" ht="10.5">
      <c r="U374" s="7"/>
      <c r="V374" s="9"/>
    </row>
    <row r="375" spans="21:22" ht="10.5">
      <c r="U375" s="7"/>
      <c r="V375" s="9"/>
    </row>
    <row r="376" spans="11:22" ht="10.5">
      <c r="K376" s="10" t="s">
        <v>66</v>
      </c>
      <c r="U376" s="7"/>
      <c r="V376" s="9"/>
    </row>
    <row r="377" spans="11:22" ht="10.5">
      <c r="K377" s="10" t="s">
        <v>67</v>
      </c>
      <c r="U377" s="7"/>
      <c r="V377" s="9"/>
    </row>
    <row r="378" spans="21:22" ht="10.5">
      <c r="U378" s="7"/>
      <c r="V378" s="9"/>
    </row>
    <row r="379" spans="3:22" ht="10.5">
      <c r="C379" s="7" t="s">
        <v>159</v>
      </c>
      <c r="D379" s="7"/>
      <c r="F379" s="26">
        <f>SUMIF($E3:$E351,"=1",F3:F351)</f>
        <v>11244</v>
      </c>
      <c r="G379" s="26">
        <f>SUMIF($E3:$E351,"=1",G3:G351)</f>
        <v>15204</v>
      </c>
      <c r="H379" s="26">
        <f>SUMIF($E3:$E324,"=1",H3:H324)</f>
        <v>10077</v>
      </c>
      <c r="I379" s="26">
        <f>SUMIF($E3:$E324,"=1",I3:I324)</f>
        <v>12465</v>
      </c>
      <c r="J379" s="38">
        <f>SUMIF($E3:$E324,"=1",J3:J324)</f>
        <v>48120</v>
      </c>
      <c r="K379" s="42">
        <f>J379/J$356</f>
        <v>0.7106568998109641</v>
      </c>
      <c r="L379" s="42"/>
      <c r="M379" s="42"/>
      <c r="N379" s="42"/>
      <c r="U379" s="7"/>
      <c r="V379" s="9"/>
    </row>
    <row r="380" spans="3:22" ht="12.75">
      <c r="C380" s="7" t="s">
        <v>456</v>
      </c>
      <c r="D380" s="123"/>
      <c r="F380" s="26">
        <f>SUMIF($E3:$E351,"=2",F3:F351)</f>
        <v>4549</v>
      </c>
      <c r="G380" s="26">
        <f>SUMIF($E3:$E351,"=2",G3:G351)</f>
        <v>4416</v>
      </c>
      <c r="H380" s="26">
        <f>SUMIF($E3:$E324,"=2",H3:H324)</f>
        <v>4299</v>
      </c>
      <c r="I380" s="26">
        <f>SUMIF($E3:$E324,"=2",I3:I324)</f>
        <v>4232</v>
      </c>
      <c r="J380" s="38">
        <f>SUMIF($E3:$E324,"=2",J3:J324)</f>
        <v>17492</v>
      </c>
      <c r="K380" s="42">
        <f>J380/J$356</f>
        <v>0.25832939508506614</v>
      </c>
      <c r="L380" s="42"/>
      <c r="M380" s="42"/>
      <c r="N380" s="42"/>
      <c r="U380" s="7"/>
      <c r="V380" s="9"/>
    </row>
    <row r="381" spans="3:22" ht="10.5">
      <c r="C381" s="7" t="s">
        <v>161</v>
      </c>
      <c r="F381" s="26">
        <f>SUMIF($E3:$E351,"=3",F3:F351)</f>
        <v>172</v>
      </c>
      <c r="G381" s="26">
        <f>SUMIF($E3:$E351,"=3",G3:G351)</f>
        <v>55</v>
      </c>
      <c r="H381" s="26">
        <f>SUMIF($E3:$E324,"=3",H3:H324)</f>
        <v>78</v>
      </c>
      <c r="I381" s="26">
        <f>SUMIF($E3:$E324,"=3",I3:I324)</f>
        <v>74</v>
      </c>
      <c r="J381" s="38">
        <f>SUMIF($E3:$E324,"=3",J3:J324)</f>
        <v>379</v>
      </c>
      <c r="K381" s="42">
        <f>J381/J$356</f>
        <v>0.005597235349716446</v>
      </c>
      <c r="L381" s="42"/>
      <c r="M381" s="42"/>
      <c r="N381" s="42"/>
      <c r="U381" s="7"/>
      <c r="V381" s="9"/>
    </row>
    <row r="382" spans="3:22" ht="10.5">
      <c r="C382" s="7" t="s">
        <v>160</v>
      </c>
      <c r="F382" s="26">
        <f>F356-SUM(F379:F381)</f>
        <v>33</v>
      </c>
      <c r="G382" s="26">
        <f>G356-SUM(G379:G381)</f>
        <v>44</v>
      </c>
      <c r="H382" s="26">
        <f>H356-SUM(H379:H381)</f>
        <v>365</v>
      </c>
      <c r="I382" s="26">
        <f>I356-SUM(I379:I381)</f>
        <v>405</v>
      </c>
      <c r="J382" s="144">
        <f>J356-SUM(J379:J381)</f>
        <v>1721</v>
      </c>
      <c r="K382" s="42">
        <f>J382/J$356</f>
        <v>0.02541646975425331</v>
      </c>
      <c r="L382" s="42"/>
      <c r="M382" s="42"/>
      <c r="N382" s="42"/>
      <c r="U382" s="7"/>
      <c r="V382" s="9"/>
    </row>
    <row r="383" spans="1:22" ht="10.5">
      <c r="A383" s="1"/>
      <c r="B383" s="2"/>
      <c r="C383" s="2" t="s">
        <v>7</v>
      </c>
      <c r="D383" s="3"/>
      <c r="E383" s="3"/>
      <c r="F383" s="35">
        <f aca="true" t="shared" si="118" ref="F383:K383">SUM(F379:F382)</f>
        <v>15998</v>
      </c>
      <c r="G383" s="35">
        <f t="shared" si="118"/>
        <v>19719</v>
      </c>
      <c r="H383" s="35">
        <f t="shared" si="118"/>
        <v>14819</v>
      </c>
      <c r="I383" s="35">
        <f t="shared" si="118"/>
        <v>17176</v>
      </c>
      <c r="J383" s="53">
        <f t="shared" si="118"/>
        <v>67712</v>
      </c>
      <c r="K383" s="81">
        <f t="shared" si="118"/>
        <v>1</v>
      </c>
      <c r="L383" s="81"/>
      <c r="M383" s="81"/>
      <c r="N383" s="81"/>
      <c r="O383" s="172"/>
      <c r="P383" s="197">
        <f>SUM(F383:I383)</f>
        <v>67712</v>
      </c>
      <c r="Q383" s="235"/>
      <c r="R383" s="235"/>
      <c r="S383" s="235"/>
      <c r="T383" s="235"/>
      <c r="U383" s="7"/>
      <c r="V383" s="9"/>
    </row>
    <row r="384" spans="4:22" ht="10.5">
      <c r="D384" s="8" t="s">
        <v>279</v>
      </c>
      <c r="U384" s="7"/>
      <c r="V384" s="9"/>
    </row>
    <row r="385" spans="3:22" ht="10.5">
      <c r="C385" s="7" t="s">
        <v>278</v>
      </c>
      <c r="D385" s="8">
        <v>4568</v>
      </c>
      <c r="F385" s="9">
        <f>SUMIF($K3:$K324,"&gt;4416",F3:F324)</f>
        <v>8399</v>
      </c>
      <c r="G385" s="9">
        <f>SUMIF($K3:$K324,"&gt;4416",G3:G324)</f>
        <v>5523</v>
      </c>
      <c r="H385" s="9">
        <f>SUMIF($K3:$K324,"&gt;4416",H3:H324)</f>
        <v>3976</v>
      </c>
      <c r="I385" s="9">
        <f>SUMIF($K3:$K324,"&gt;4416",I3:I324)</f>
        <v>4491</v>
      </c>
      <c r="J385" s="38">
        <f>SUMIF($K3:$K324,"&gt;4416",J3:J324)</f>
        <v>22389</v>
      </c>
      <c r="K385" s="42">
        <f>J385/J$356</f>
        <v>0.33065040170132326</v>
      </c>
      <c r="L385" s="42"/>
      <c r="M385" s="42"/>
      <c r="N385" s="42"/>
      <c r="U385" s="7"/>
      <c r="V385" s="9"/>
    </row>
    <row r="386" spans="3:22" ht="10.5">
      <c r="C386" s="7" t="s">
        <v>68</v>
      </c>
      <c r="F386" s="54">
        <f>(F379+F380)/F356</f>
        <v>0.9871858982372796</v>
      </c>
      <c r="G386" s="54">
        <f>(G379+G380)/G356</f>
        <v>0.9949794614331355</v>
      </c>
      <c r="H386" s="54">
        <f>(H379+H380)/H356</f>
        <v>0.9701059450705176</v>
      </c>
      <c r="I386" s="54">
        <f>(I379+I380)/I356</f>
        <v>0.9721122496506753</v>
      </c>
      <c r="J386" s="138">
        <f>(J379+J380)/J356</f>
        <v>0.9689862948960303</v>
      </c>
      <c r="K386" s="42"/>
      <c r="L386" s="42"/>
      <c r="M386" s="42"/>
      <c r="N386" s="42"/>
      <c r="U386" s="7"/>
      <c r="V386" s="9"/>
    </row>
    <row r="387" spans="3:22" ht="10.5">
      <c r="C387" s="7" t="s">
        <v>464</v>
      </c>
      <c r="E387" s="9"/>
      <c r="F387" s="9">
        <f>COUNT($K3:$K351)</f>
        <v>203</v>
      </c>
      <c r="G387" s="9">
        <f>COUNT($L3:$L351)</f>
        <v>290</v>
      </c>
      <c r="H387" s="9">
        <f>COUNT($M3:$M351)</f>
        <v>291</v>
      </c>
      <c r="I387" s="9">
        <f>COUNT($N3:$N351)</f>
        <v>291</v>
      </c>
      <c r="K387" s="9"/>
      <c r="U387" s="7"/>
      <c r="V387" s="9"/>
    </row>
    <row r="388" ht="12.75">
      <c r="U388" s="7"/>
    </row>
    <row r="389" ht="12.75">
      <c r="U389" s="7"/>
    </row>
    <row r="390" ht="12.75">
      <c r="U390" s="7"/>
    </row>
    <row r="391" ht="12.75">
      <c r="U391" s="7"/>
    </row>
    <row r="392" ht="12.75">
      <c r="U392" s="148"/>
    </row>
    <row r="393" spans="1:21" ht="12.75">
      <c r="A393" s="6"/>
      <c r="C393" s="56"/>
      <c r="E393" s="102"/>
      <c r="F393" s="21"/>
      <c r="G393" s="236"/>
      <c r="H393" s="236"/>
      <c r="I393" s="236"/>
      <c r="J393" s="57"/>
      <c r="K393" s="56"/>
      <c r="L393" s="56"/>
      <c r="M393" s="56"/>
      <c r="N393" s="56"/>
      <c r="O393" s="237"/>
      <c r="P393" s="198"/>
      <c r="Q393" s="198"/>
      <c r="R393" s="198"/>
      <c r="S393" s="198"/>
      <c r="T393" s="198"/>
      <c r="U393" s="148"/>
    </row>
    <row r="394" spans="3:21" ht="12.75">
      <c r="C394" s="56"/>
      <c r="E394" s="102"/>
      <c r="F394" s="21"/>
      <c r="G394" s="236"/>
      <c r="H394" s="236"/>
      <c r="I394" s="236"/>
      <c r="J394" s="57"/>
      <c r="K394" s="56"/>
      <c r="L394" s="56"/>
      <c r="M394" s="56"/>
      <c r="N394" s="56"/>
      <c r="O394" s="237"/>
      <c r="P394" s="198"/>
      <c r="Q394" s="198"/>
      <c r="R394" s="198"/>
      <c r="S394" s="198"/>
      <c r="T394" s="198"/>
      <c r="U394" s="148"/>
    </row>
    <row r="395" spans="3:21" ht="12.75">
      <c r="C395" s="56"/>
      <c r="E395" s="102"/>
      <c r="F395" s="21"/>
      <c r="G395" s="236"/>
      <c r="H395" s="236"/>
      <c r="I395" s="236"/>
      <c r="J395" s="57"/>
      <c r="K395" s="56"/>
      <c r="L395" s="56"/>
      <c r="M395" s="56"/>
      <c r="N395" s="56"/>
      <c r="O395" s="237"/>
      <c r="P395" s="198"/>
      <c r="Q395" s="198"/>
      <c r="R395" s="198"/>
      <c r="S395" s="198"/>
      <c r="T395" s="198"/>
      <c r="U395" s="148"/>
    </row>
    <row r="396" spans="3:21" ht="12.75">
      <c r="C396" s="56"/>
      <c r="E396" s="102"/>
      <c r="F396" s="21"/>
      <c r="G396" s="236"/>
      <c r="H396" s="236"/>
      <c r="I396" s="236"/>
      <c r="J396" s="57"/>
      <c r="K396" s="56"/>
      <c r="L396" s="56"/>
      <c r="M396" s="56"/>
      <c r="N396" s="56"/>
      <c r="O396" s="237"/>
      <c r="P396" s="198"/>
      <c r="Q396" s="198"/>
      <c r="R396" s="198"/>
      <c r="S396" s="198"/>
      <c r="T396" s="198"/>
      <c r="U396" s="148"/>
    </row>
    <row r="397" spans="3:21" ht="12.75">
      <c r="C397" s="56"/>
      <c r="E397" s="102"/>
      <c r="F397" s="21"/>
      <c r="G397" s="236"/>
      <c r="H397" s="236"/>
      <c r="I397" s="236"/>
      <c r="J397" s="57"/>
      <c r="K397" s="56"/>
      <c r="L397" s="56"/>
      <c r="M397" s="56"/>
      <c r="N397" s="56"/>
      <c r="O397" s="237"/>
      <c r="P397" s="198"/>
      <c r="Q397" s="198"/>
      <c r="R397" s="198"/>
      <c r="S397" s="198"/>
      <c r="T397" s="198"/>
      <c r="U397" s="148"/>
    </row>
    <row r="398" spans="3:21" ht="12.75">
      <c r="C398" s="56"/>
      <c r="E398" s="102"/>
      <c r="F398" s="21"/>
      <c r="G398" s="236"/>
      <c r="H398" s="236"/>
      <c r="I398" s="236"/>
      <c r="J398" s="57"/>
      <c r="K398" s="56"/>
      <c r="L398" s="56"/>
      <c r="M398" s="56"/>
      <c r="N398" s="56"/>
      <c r="O398" s="237"/>
      <c r="P398" s="198"/>
      <c r="Q398" s="198"/>
      <c r="R398" s="198"/>
      <c r="S398" s="198"/>
      <c r="T398" s="198"/>
      <c r="U398" s="148"/>
    </row>
    <row r="399" spans="3:24" ht="12.75">
      <c r="C399" s="56"/>
      <c r="E399" s="102"/>
      <c r="F399" s="21"/>
      <c r="G399" s="236"/>
      <c r="H399" s="236"/>
      <c r="I399" s="236"/>
      <c r="J399" s="57"/>
      <c r="K399" s="56"/>
      <c r="L399" s="56"/>
      <c r="M399" s="56"/>
      <c r="N399" s="56"/>
      <c r="O399" s="237"/>
      <c r="P399" s="198"/>
      <c r="Q399" s="198"/>
      <c r="R399" s="198"/>
      <c r="S399" s="198"/>
      <c r="T399" s="198"/>
      <c r="U399" s="148"/>
      <c r="X399" s="45"/>
    </row>
    <row r="400" spans="1:24" ht="12.75">
      <c r="A400"/>
      <c r="B400"/>
      <c r="C400" s="56"/>
      <c r="D400"/>
      <c r="E400" s="102"/>
      <c r="F400" s="21"/>
      <c r="G400" s="236"/>
      <c r="H400" s="236"/>
      <c r="I400" s="236"/>
      <c r="J400" s="57"/>
      <c r="K400" s="56"/>
      <c r="L400" s="56"/>
      <c r="M400" s="56"/>
      <c r="N400" s="56"/>
      <c r="O400" s="237"/>
      <c r="P400" s="198"/>
      <c r="Q400" s="198"/>
      <c r="R400" s="198"/>
      <c r="S400" s="198"/>
      <c r="T400" s="198"/>
      <c r="U400" s="148"/>
      <c r="V400"/>
      <c r="X400" s="55"/>
    </row>
    <row r="401" spans="1:22" ht="12.75">
      <c r="A401"/>
      <c r="B401"/>
      <c r="C401" s="56"/>
      <c r="D401"/>
      <c r="E401" s="102"/>
      <c r="F401" s="21"/>
      <c r="G401" s="236"/>
      <c r="H401" s="236"/>
      <c r="I401" s="236"/>
      <c r="J401" s="57"/>
      <c r="K401" s="56"/>
      <c r="L401" s="56"/>
      <c r="M401" s="56"/>
      <c r="N401" s="56"/>
      <c r="O401" s="237"/>
      <c r="P401" s="198"/>
      <c r="Q401" s="198"/>
      <c r="R401" s="198"/>
      <c r="S401" s="198"/>
      <c r="T401" s="198"/>
      <c r="U401" s="148"/>
      <c r="V401"/>
    </row>
    <row r="402" spans="1:22" ht="12.75">
      <c r="A402"/>
      <c r="B402"/>
      <c r="C402" s="56"/>
      <c r="D402"/>
      <c r="E402" s="102"/>
      <c r="F402" s="21"/>
      <c r="G402" s="236"/>
      <c r="H402" s="236"/>
      <c r="I402" s="236"/>
      <c r="J402" s="57"/>
      <c r="K402" s="56"/>
      <c r="L402" s="56"/>
      <c r="M402" s="56"/>
      <c r="N402" s="56"/>
      <c r="O402" s="237"/>
      <c r="P402" s="198"/>
      <c r="Q402" s="198"/>
      <c r="R402" s="198"/>
      <c r="S402" s="198"/>
      <c r="T402" s="198"/>
      <c r="U402" s="148"/>
      <c r="V402"/>
    </row>
    <row r="403" spans="1:22" ht="12.75">
      <c r="A403"/>
      <c r="B403"/>
      <c r="C403" s="56"/>
      <c r="D403"/>
      <c r="E403" s="102"/>
      <c r="F403" s="21"/>
      <c r="G403" s="236"/>
      <c r="H403" s="236"/>
      <c r="I403" s="236"/>
      <c r="J403" s="57"/>
      <c r="K403" s="56"/>
      <c r="L403" s="56"/>
      <c r="M403" s="56"/>
      <c r="N403" s="56"/>
      <c r="O403" s="237"/>
      <c r="P403" s="198"/>
      <c r="Q403" s="198"/>
      <c r="R403" s="198"/>
      <c r="S403" s="198"/>
      <c r="T403" s="198"/>
      <c r="U403" s="148"/>
      <c r="V403"/>
    </row>
    <row r="404" spans="1:22" ht="12.75">
      <c r="A404"/>
      <c r="B404"/>
      <c r="C404" s="56"/>
      <c r="D404"/>
      <c r="E404" s="102"/>
      <c r="F404" s="21"/>
      <c r="G404" s="236"/>
      <c r="H404" s="236"/>
      <c r="I404" s="236"/>
      <c r="J404" s="57"/>
      <c r="K404" s="7" t="s">
        <v>69</v>
      </c>
      <c r="L404" s="7" t="s">
        <v>69</v>
      </c>
      <c r="M404" s="7"/>
      <c r="N404" s="7"/>
      <c r="O404" s="237"/>
      <c r="P404" s="198"/>
      <c r="Q404" s="198"/>
      <c r="R404" s="198"/>
      <c r="S404" s="198"/>
      <c r="T404" s="198"/>
      <c r="V404" s="9" t="s">
        <v>85</v>
      </c>
    </row>
    <row r="405" spans="1:22" ht="12.75">
      <c r="A405"/>
      <c r="K405" s="7" t="s">
        <v>70</v>
      </c>
      <c r="L405" s="7" t="s">
        <v>7</v>
      </c>
      <c r="M405" s="7"/>
      <c r="N405" s="7"/>
      <c r="V405" s="9"/>
    </row>
    <row r="406" spans="1:22" ht="12.75">
      <c r="A406" s="83"/>
      <c r="C406" s="7" t="s">
        <v>4</v>
      </c>
      <c r="F406" s="121">
        <f>$F$235</f>
        <v>4619</v>
      </c>
      <c r="G406" s="120">
        <f>$G$235</f>
        <v>3315</v>
      </c>
      <c r="H406" s="120">
        <f>$H$235</f>
        <v>3397</v>
      </c>
      <c r="I406" s="120">
        <f>$I$235</f>
        <v>3421</v>
      </c>
      <c r="J406" s="153">
        <f>J$235</f>
        <v>14752</v>
      </c>
      <c r="K406" s="150">
        <f aca="true" t="shared" si="119" ref="K406:K418">H406/H$419</f>
        <v>0.2292327417504555</v>
      </c>
      <c r="L406" s="150">
        <f aca="true" t="shared" si="120" ref="L406:L418">J406/J$419</f>
        <v>0.21786389413988658</v>
      </c>
      <c r="M406" s="150"/>
      <c r="N406" s="150"/>
      <c r="O406" s="181">
        <f>O$235</f>
        <v>38506106.04</v>
      </c>
      <c r="P406" s="199">
        <f>P$235</f>
        <v>72491956.03999999</v>
      </c>
      <c r="Q406" s="199">
        <f>Q$235</f>
        <v>20876682</v>
      </c>
      <c r="R406" s="199">
        <f>R$235</f>
        <v>15054864</v>
      </c>
      <c r="S406" s="199">
        <f>S$235</f>
        <v>15468764</v>
      </c>
      <c r="T406" s="199"/>
      <c r="U406" s="104">
        <f>U$235</f>
        <v>67001420</v>
      </c>
      <c r="V406" s="42">
        <f aca="true" t="shared" si="121" ref="V406:V418">P406/P$419</f>
        <v>0.22307331545001968</v>
      </c>
    </row>
    <row r="407" spans="1:22" ht="10.5">
      <c r="A407" s="82"/>
      <c r="C407" s="7" t="s">
        <v>3</v>
      </c>
      <c r="F407" s="121">
        <f>$F$183</f>
        <v>1967</v>
      </c>
      <c r="G407" s="120">
        <f>G$183</f>
        <v>4154</v>
      </c>
      <c r="H407" s="120">
        <f>H$183</f>
        <v>2674</v>
      </c>
      <c r="I407" s="120">
        <f>I$183</f>
        <v>3329</v>
      </c>
      <c r="J407" s="153">
        <f>J$183</f>
        <v>12124</v>
      </c>
      <c r="K407" s="150">
        <f t="shared" si="119"/>
        <v>0.18044402456306094</v>
      </c>
      <c r="L407" s="150">
        <f t="shared" si="120"/>
        <v>0.17905245746691872</v>
      </c>
      <c r="M407" s="150"/>
      <c r="N407" s="150"/>
      <c r="O407" s="181">
        <f>O$183</f>
        <v>30802942.55999999</v>
      </c>
      <c r="P407" s="199">
        <f>P$183</f>
        <v>60447212.38999999</v>
      </c>
      <c r="Q407" s="199">
        <f>Q$183</f>
        <v>9112477.580000002</v>
      </c>
      <c r="R407" s="199">
        <f>R$183</f>
        <v>19533448.979999997</v>
      </c>
      <c r="S407" s="199">
        <f>S$183</f>
        <v>12249193.290000001</v>
      </c>
      <c r="T407" s="199"/>
      <c r="U407" s="104">
        <f>U$183</f>
        <v>55370937.85999999</v>
      </c>
      <c r="V407" s="42">
        <f t="shared" si="121"/>
        <v>0.18600905278522828</v>
      </c>
    </row>
    <row r="408" spans="1:22" ht="12.75">
      <c r="A408"/>
      <c r="C408" s="7" t="s">
        <v>71</v>
      </c>
      <c r="D408" s="7"/>
      <c r="F408" s="121">
        <f>$F$305</f>
        <v>2893</v>
      </c>
      <c r="G408" s="120">
        <f>$G$305</f>
        <v>3679</v>
      </c>
      <c r="H408" s="120">
        <f>$H$305</f>
        <v>2252</v>
      </c>
      <c r="I408" s="120">
        <f>$I$305</f>
        <v>2928</v>
      </c>
      <c r="J408" s="153">
        <f>J$305</f>
        <v>11752</v>
      </c>
      <c r="K408" s="150">
        <f t="shared" si="119"/>
        <v>0.15196706930292192</v>
      </c>
      <c r="L408" s="150">
        <f t="shared" si="120"/>
        <v>0.1735586011342155</v>
      </c>
      <c r="M408" s="150"/>
      <c r="N408" s="150"/>
      <c r="O408" s="181">
        <f>O$305</f>
        <v>30930011</v>
      </c>
      <c r="P408" s="199">
        <f>P$305</f>
        <v>55223053</v>
      </c>
      <c r="Q408" s="199">
        <f>Q$305</f>
        <v>12700761</v>
      </c>
      <c r="R408" s="199">
        <f>R$305</f>
        <v>16636426</v>
      </c>
      <c r="S408" s="199">
        <f>S$305</f>
        <v>10130113</v>
      </c>
      <c r="T408" s="199"/>
      <c r="U408" s="104">
        <f>U$305</f>
        <v>52713109</v>
      </c>
      <c r="V408" s="42">
        <f t="shared" si="121"/>
        <v>0.1699331925211789</v>
      </c>
    </row>
    <row r="409" spans="1:22" ht="12.75">
      <c r="A409"/>
      <c r="C409" s="7" t="s">
        <v>5</v>
      </c>
      <c r="F409" s="121">
        <f>$F$275</f>
        <v>2352</v>
      </c>
      <c r="G409" s="121">
        <f>G$275</f>
        <v>2496</v>
      </c>
      <c r="H409" s="121">
        <f>H$275</f>
        <v>2062</v>
      </c>
      <c r="I409" s="121">
        <f>I$275</f>
        <v>2502</v>
      </c>
      <c r="J409" s="153">
        <f>J$275</f>
        <v>9412</v>
      </c>
      <c r="K409" s="150">
        <f t="shared" si="119"/>
        <v>0.13914569134219584</v>
      </c>
      <c r="L409" s="150">
        <f t="shared" si="120"/>
        <v>0.13900047258979206</v>
      </c>
      <c r="M409" s="150"/>
      <c r="N409" s="150"/>
      <c r="O409" s="182">
        <f>O$275</f>
        <v>23940192</v>
      </c>
      <c r="P409" s="200">
        <f>P$275</f>
        <v>45937887</v>
      </c>
      <c r="Q409" s="200">
        <f>Q$275</f>
        <v>10593668</v>
      </c>
      <c r="R409" s="200">
        <f>R$275</f>
        <v>11268560</v>
      </c>
      <c r="S409" s="200">
        <f>S$275</f>
        <v>9303627</v>
      </c>
      <c r="T409" s="200"/>
      <c r="U409" s="104">
        <f>U$275</f>
        <v>42447323</v>
      </c>
      <c r="V409" s="42">
        <f t="shared" si="121"/>
        <v>0.14136074286923545</v>
      </c>
    </row>
    <row r="410" spans="1:22" ht="12.75">
      <c r="A410"/>
      <c r="C410" s="7" t="s">
        <v>0</v>
      </c>
      <c r="F410" s="121">
        <f>$F$65</f>
        <v>1492</v>
      </c>
      <c r="G410" s="121">
        <f>$G$65</f>
        <v>1501</v>
      </c>
      <c r="H410" s="121">
        <f>H$65</f>
        <v>1076</v>
      </c>
      <c r="I410" s="121">
        <f>I$65</f>
        <v>1292</v>
      </c>
      <c r="J410" s="153">
        <f>J$65</f>
        <v>5361</v>
      </c>
      <c r="K410" s="150">
        <f t="shared" si="119"/>
        <v>0.07260948781969094</v>
      </c>
      <c r="L410" s="150">
        <f t="shared" si="120"/>
        <v>0.07917355860113422</v>
      </c>
      <c r="M410" s="150"/>
      <c r="N410" s="150"/>
      <c r="O410" s="182">
        <f>O$65</f>
        <v>14180328</v>
      </c>
      <c r="P410" s="200">
        <f>P$65</f>
        <v>25439836</v>
      </c>
      <c r="Q410" s="200">
        <f>Q$65</f>
        <v>6659848</v>
      </c>
      <c r="R410" s="200">
        <f>R$65</f>
        <v>6727976</v>
      </c>
      <c r="S410" s="200">
        <f>S$65</f>
        <v>4825032</v>
      </c>
      <c r="T410" s="200"/>
      <c r="U410" s="104">
        <f>U$65</f>
        <v>23994024</v>
      </c>
      <c r="V410" s="42">
        <f t="shared" si="121"/>
        <v>0.0782838382494937</v>
      </c>
    </row>
    <row r="411" spans="1:22" ht="12.75">
      <c r="A411"/>
      <c r="C411" s="7" t="s">
        <v>2</v>
      </c>
      <c r="F411" s="121">
        <f>$F$119</f>
        <v>814</v>
      </c>
      <c r="G411" s="120">
        <f>$G$119</f>
        <v>1131</v>
      </c>
      <c r="H411" s="120">
        <f>$H$119</f>
        <v>901</v>
      </c>
      <c r="I411" s="120">
        <f>I$119</f>
        <v>1015</v>
      </c>
      <c r="J411" s="153">
        <f>J$119</f>
        <v>3861</v>
      </c>
      <c r="K411" s="150">
        <f t="shared" si="119"/>
        <v>0.06080032390849585</v>
      </c>
      <c r="L411" s="150">
        <f t="shared" si="120"/>
        <v>0.057020912098298675</v>
      </c>
      <c r="M411" s="150"/>
      <c r="N411" s="150"/>
      <c r="O411" s="181">
        <f>O$119</f>
        <v>8609888</v>
      </c>
      <c r="P411" s="199">
        <f>P$119</f>
        <v>17172008</v>
      </c>
      <c r="Q411" s="199">
        <f>Q$119</f>
        <v>3552056</v>
      </c>
      <c r="R411" s="199">
        <f>R$119</f>
        <v>2847480</v>
      </c>
      <c r="S411" s="199">
        <f>S$119</f>
        <v>4027004</v>
      </c>
      <c r="T411" s="199"/>
      <c r="U411" s="104">
        <f>U$119</f>
        <v>14961656</v>
      </c>
      <c r="V411" s="42">
        <f t="shared" si="121"/>
        <v>0.05284195608379755</v>
      </c>
    </row>
    <row r="412" spans="1:22" ht="12.75">
      <c r="A412"/>
      <c r="C412" s="7" t="s">
        <v>6</v>
      </c>
      <c r="F412" s="121">
        <f>$F$325</f>
        <v>383</v>
      </c>
      <c r="G412" s="120">
        <f>$G$325</f>
        <v>1268</v>
      </c>
      <c r="H412" s="120">
        <f>$H$325</f>
        <v>1058</v>
      </c>
      <c r="I412" s="120">
        <f>$I$325</f>
        <v>1095</v>
      </c>
      <c r="J412" s="153">
        <f>J$325</f>
        <v>3804</v>
      </c>
      <c r="K412" s="150">
        <f t="shared" si="119"/>
        <v>0.07139483096025373</v>
      </c>
      <c r="L412" s="150">
        <f t="shared" si="120"/>
        <v>0.05617911153119093</v>
      </c>
      <c r="M412" s="150"/>
      <c r="N412" s="150"/>
      <c r="O412" s="181">
        <f>O$325</f>
        <v>7335000</v>
      </c>
      <c r="P412" s="199">
        <f>P$325</f>
        <v>16842648</v>
      </c>
      <c r="Q412" s="199">
        <f>Q$325</f>
        <v>1699736</v>
      </c>
      <c r="R412" s="199">
        <f>R$325</f>
        <v>5601824</v>
      </c>
      <c r="S412" s="199">
        <f>S$325</f>
        <v>4672128</v>
      </c>
      <c r="T412" s="199"/>
      <c r="U412" s="104">
        <f>U$325</f>
        <v>16809208</v>
      </c>
      <c r="V412" s="42">
        <f t="shared" si="121"/>
        <v>0.05182844463797481</v>
      </c>
    </row>
    <row r="413" spans="1:22" ht="12.75">
      <c r="A413"/>
      <c r="C413" s="7" t="s">
        <v>72</v>
      </c>
      <c r="F413" s="121">
        <f>$F$93</f>
        <v>716</v>
      </c>
      <c r="G413" s="120">
        <f>$G$93</f>
        <v>926</v>
      </c>
      <c r="H413" s="120">
        <f>$H$93</f>
        <v>539</v>
      </c>
      <c r="I413" s="120">
        <f>$I$93</f>
        <v>663</v>
      </c>
      <c r="J413" s="153">
        <f>J$93</f>
        <v>2844</v>
      </c>
      <c r="K413" s="150">
        <f t="shared" si="119"/>
        <v>0.036372224846480866</v>
      </c>
      <c r="L413" s="150">
        <f t="shared" si="120"/>
        <v>0.04200141776937618</v>
      </c>
      <c r="M413" s="150"/>
      <c r="N413" s="150"/>
      <c r="O413" s="177">
        <f>O$93</f>
        <v>8061334</v>
      </c>
      <c r="P413" s="201">
        <f>P$93</f>
        <v>13963246</v>
      </c>
      <c r="Q413" s="201">
        <f>Q$93</f>
        <v>3219410</v>
      </c>
      <c r="R413" s="201">
        <f>R$93</f>
        <v>4228624</v>
      </c>
      <c r="S413" s="201">
        <f>S$93</f>
        <v>2460382</v>
      </c>
      <c r="T413" s="201"/>
      <c r="U413" s="104">
        <f>U$93</f>
        <v>12935980</v>
      </c>
      <c r="V413" s="42">
        <f t="shared" si="121"/>
        <v>0.04296790636943925</v>
      </c>
    </row>
    <row r="414" spans="1:22" ht="12.75">
      <c r="A414"/>
      <c r="C414" s="7" t="s">
        <v>325</v>
      </c>
      <c r="F414" s="121">
        <f>$F$352</f>
        <v>433</v>
      </c>
      <c r="G414" s="121">
        <f>$G$352</f>
        <v>441</v>
      </c>
      <c r="H414" s="121">
        <f>$H$352</f>
        <v>349</v>
      </c>
      <c r="I414" s="121">
        <f>$I$352</f>
        <v>391</v>
      </c>
      <c r="J414" s="153">
        <f>J$352</f>
        <v>1614</v>
      </c>
      <c r="K414" s="150">
        <f t="shared" si="119"/>
        <v>0.023550846885754775</v>
      </c>
      <c r="L414" s="150">
        <f t="shared" si="120"/>
        <v>0.02383624763705104</v>
      </c>
      <c r="M414" s="150"/>
      <c r="N414" s="150"/>
      <c r="O414" s="181">
        <f>O$352</f>
        <v>3963138</v>
      </c>
      <c r="P414" s="199">
        <f>P$352</f>
        <v>7430730</v>
      </c>
      <c r="Q414" s="199">
        <f>Q$352</f>
        <v>1908920</v>
      </c>
      <c r="R414" s="199">
        <f>R$352</f>
        <v>1975942</v>
      </c>
      <c r="S414" s="199">
        <f>S$352</f>
        <v>1569680</v>
      </c>
      <c r="T414" s="199"/>
      <c r="U414" s="104">
        <f>U$352</f>
        <v>7207394</v>
      </c>
      <c r="V414" s="42">
        <f t="shared" si="121"/>
        <v>0.022865951863670044</v>
      </c>
    </row>
    <row r="415" spans="1:26" s="68" customFormat="1" ht="12.75">
      <c r="A415"/>
      <c r="B415" s="7"/>
      <c r="C415" s="7" t="s">
        <v>86</v>
      </c>
      <c r="D415" s="8"/>
      <c r="E415" s="8"/>
      <c r="F415" s="121">
        <f>$F$204</f>
        <v>178</v>
      </c>
      <c r="G415" s="121">
        <f>$G$204</f>
        <v>654</v>
      </c>
      <c r="H415" s="121">
        <f>$H$204</f>
        <v>399</v>
      </c>
      <c r="I415" s="121">
        <f>$I$204</f>
        <v>368</v>
      </c>
      <c r="J415" s="153">
        <f>J$204</f>
        <v>1599</v>
      </c>
      <c r="K415" s="150">
        <f t="shared" si="119"/>
        <v>0.0269248937175248</v>
      </c>
      <c r="L415" s="150">
        <f t="shared" si="120"/>
        <v>0.023614721172022686</v>
      </c>
      <c r="M415" s="150"/>
      <c r="N415" s="150"/>
      <c r="O415" s="183">
        <f>$O$204</f>
        <v>3819107</v>
      </c>
      <c r="P415" s="202">
        <f>$P$204</f>
        <v>7251964</v>
      </c>
      <c r="Q415" s="202">
        <f>$P$204</f>
        <v>7251964</v>
      </c>
      <c r="R415" s="202">
        <f>$P$204</f>
        <v>7251964</v>
      </c>
      <c r="S415" s="202">
        <f>$P$204</f>
        <v>7251964</v>
      </c>
      <c r="T415" s="202"/>
      <c r="U415" s="104">
        <f>U$204</f>
        <v>7182408</v>
      </c>
      <c r="V415" s="42">
        <f t="shared" si="121"/>
        <v>0.022315850493971397</v>
      </c>
      <c r="W415" s="46"/>
      <c r="X415" s="46"/>
      <c r="Y415" s="46"/>
      <c r="Z415" s="46"/>
    </row>
    <row r="416" spans="1:26" s="68" customFormat="1" ht="12.75">
      <c r="A416"/>
      <c r="B416" s="7"/>
      <c r="C416" s="7" t="s">
        <v>132</v>
      </c>
      <c r="D416" s="8"/>
      <c r="E416" s="8"/>
      <c r="F416" s="121">
        <f>$F$28</f>
        <v>95</v>
      </c>
      <c r="G416" s="121">
        <f>$G$28</f>
        <v>93</v>
      </c>
      <c r="H416" s="121">
        <f>$H$28</f>
        <v>65</v>
      </c>
      <c r="I416" s="121">
        <f>$I$28</f>
        <v>99</v>
      </c>
      <c r="J416" s="153">
        <f>J$28</f>
        <v>352</v>
      </c>
      <c r="K416" s="150">
        <f t="shared" si="119"/>
        <v>0.0043862608813010325</v>
      </c>
      <c r="L416" s="150">
        <f t="shared" si="120"/>
        <v>0.005198487712665407</v>
      </c>
      <c r="M416" s="150"/>
      <c r="N416" s="150"/>
      <c r="O416" s="183">
        <f>$O$28</f>
        <v>851440</v>
      </c>
      <c r="P416" s="202">
        <f>$P$28</f>
        <v>1588752</v>
      </c>
      <c r="Q416" s="202">
        <f>$P$28</f>
        <v>1588752</v>
      </c>
      <c r="R416" s="202">
        <f>$P$28</f>
        <v>1588752</v>
      </c>
      <c r="S416" s="202">
        <f>$P$28</f>
        <v>1588752</v>
      </c>
      <c r="T416" s="202"/>
      <c r="U416" s="104">
        <f>U$28</f>
        <v>1547280</v>
      </c>
      <c r="V416" s="42">
        <f t="shared" si="121"/>
        <v>0.004888931068052467</v>
      </c>
      <c r="W416" s="46"/>
      <c r="X416" s="46"/>
      <c r="Y416" s="46"/>
      <c r="Z416" s="46"/>
    </row>
    <row r="417" spans="1:26" s="68" customFormat="1" ht="12.75">
      <c r="A417"/>
      <c r="B417" s="7"/>
      <c r="C417" s="7" t="s">
        <v>437</v>
      </c>
      <c r="D417" s="8"/>
      <c r="E417" s="8"/>
      <c r="F417" s="121">
        <f>$F$14</f>
        <v>0</v>
      </c>
      <c r="G417" s="121">
        <f>$G$14</f>
        <v>61</v>
      </c>
      <c r="H417" s="121">
        <f>$H$14</f>
        <v>47</v>
      </c>
      <c r="I417" s="121">
        <f>$I$14</f>
        <v>73</v>
      </c>
      <c r="J417" s="153">
        <f>J$14</f>
        <v>181</v>
      </c>
      <c r="K417" s="150">
        <f t="shared" si="119"/>
        <v>0.0031716040218638234</v>
      </c>
      <c r="L417" s="150">
        <f t="shared" si="120"/>
        <v>0.002673086011342155</v>
      </c>
      <c r="M417" s="150"/>
      <c r="N417" s="150"/>
      <c r="O417" s="183">
        <f>$O$14</f>
        <v>327999</v>
      </c>
      <c r="P417" s="202">
        <f>$P$14</f>
        <v>926178</v>
      </c>
      <c r="Q417" s="202">
        <f>$P$14</f>
        <v>926178</v>
      </c>
      <c r="R417" s="202">
        <f>$P$14</f>
        <v>926178</v>
      </c>
      <c r="S417" s="202">
        <f>$P$14</f>
        <v>926178</v>
      </c>
      <c r="T417" s="202"/>
      <c r="U417" s="104">
        <f>U$14</f>
        <v>818892</v>
      </c>
      <c r="V417" s="42">
        <f t="shared" si="121"/>
        <v>0.0028500485908100814</v>
      </c>
      <c r="W417" s="46"/>
      <c r="X417" s="46"/>
      <c r="Y417" s="46"/>
      <c r="Z417" s="46"/>
    </row>
    <row r="418" spans="1:22" ht="13.5" thickBot="1">
      <c r="A418"/>
      <c r="C418" s="7" t="s">
        <v>129</v>
      </c>
      <c r="F418" s="120">
        <f>$F$130</f>
        <v>56</v>
      </c>
      <c r="G418" s="120">
        <f>$G$130</f>
        <v>0</v>
      </c>
      <c r="H418" s="120">
        <f>$H$130</f>
        <v>0</v>
      </c>
      <c r="I418" s="120">
        <f>$I$130</f>
        <v>0</v>
      </c>
      <c r="J418" s="153">
        <f>J$130</f>
        <v>56</v>
      </c>
      <c r="K418" s="150">
        <f t="shared" si="119"/>
        <v>0</v>
      </c>
      <c r="L418" s="150">
        <f t="shared" si="120"/>
        <v>0.0008270321361058601</v>
      </c>
      <c r="M418" s="150"/>
      <c r="N418" s="150"/>
      <c r="O418" s="177">
        <f>O$130</f>
        <v>253725.88</v>
      </c>
      <c r="P418" s="203">
        <f>P$130</f>
        <v>253725.88</v>
      </c>
      <c r="Q418" s="203">
        <f>Q$130</f>
        <v>245643.88</v>
      </c>
      <c r="R418" s="203">
        <f>R$130</f>
        <v>0</v>
      </c>
      <c r="S418" s="203">
        <f>S$130</f>
        <v>0</v>
      </c>
      <c r="T418" s="203"/>
      <c r="U418" s="104">
        <f>U$130</f>
        <v>245643.88</v>
      </c>
      <c r="V418" s="42">
        <f t="shared" si="121"/>
        <v>0.0007807690171285085</v>
      </c>
    </row>
    <row r="419" spans="1:26" s="59" customFormat="1" ht="13.5" thickBot="1">
      <c r="A419" s="63"/>
      <c r="B419" s="61"/>
      <c r="C419" s="61" t="s">
        <v>7</v>
      </c>
      <c r="D419" s="62"/>
      <c r="E419" s="62"/>
      <c r="F419" s="122">
        <f aca="true" t="shared" si="122" ref="F419:L419">SUM(F406:F418)</f>
        <v>15998</v>
      </c>
      <c r="G419" s="154">
        <f t="shared" si="122"/>
        <v>19719</v>
      </c>
      <c r="H419" s="154">
        <f t="shared" si="122"/>
        <v>14819</v>
      </c>
      <c r="I419" s="154">
        <f t="shared" si="122"/>
        <v>17176</v>
      </c>
      <c r="J419" s="155">
        <f t="shared" si="122"/>
        <v>67712</v>
      </c>
      <c r="K419" s="151">
        <f t="shared" si="122"/>
        <v>0.9999999999999999</v>
      </c>
      <c r="L419" s="151">
        <f t="shared" si="122"/>
        <v>1</v>
      </c>
      <c r="M419" s="151"/>
      <c r="N419" s="151"/>
      <c r="O419" s="176">
        <f>SUM(O406:O418)</f>
        <v>171581211.48</v>
      </c>
      <c r="P419" s="184">
        <f>SUM(P406:P418)</f>
        <v>324969196.30999994</v>
      </c>
      <c r="Q419" s="184">
        <f>SUM(Q406:Q418)</f>
        <v>80336096.46</v>
      </c>
      <c r="R419" s="184">
        <f>SUM(R406:R418)</f>
        <v>93642038.97999999</v>
      </c>
      <c r="S419" s="184">
        <f>SUM(S406:S418)</f>
        <v>74472817.28999999</v>
      </c>
      <c r="T419" s="184"/>
      <c r="U419" s="154">
        <f>SUM(U406:U418)</f>
        <v>303235275.74</v>
      </c>
      <c r="V419" s="76">
        <f>SUM(V406:V418)</f>
        <v>1.0000000000000002</v>
      </c>
      <c r="W419" s="46"/>
      <c r="X419" s="46"/>
      <c r="Y419" s="46"/>
      <c r="Z419" s="46"/>
    </row>
    <row r="420" spans="1:26" s="68" customFormat="1" ht="10.5">
      <c r="A420" s="130"/>
      <c r="B420" s="110"/>
      <c r="C420" s="110"/>
      <c r="D420" s="111"/>
      <c r="E420" s="111"/>
      <c r="G420" s="75"/>
      <c r="H420" s="75"/>
      <c r="I420" s="75"/>
      <c r="J420" s="131"/>
      <c r="K420" s="112"/>
      <c r="L420" s="112"/>
      <c r="M420" s="112"/>
      <c r="N420" s="112"/>
      <c r="O420" s="175"/>
      <c r="P420" s="112"/>
      <c r="Q420" s="112"/>
      <c r="R420" s="112"/>
      <c r="S420" s="112"/>
      <c r="T420" s="112"/>
      <c r="U420" s="110"/>
      <c r="W420" s="46"/>
      <c r="X420" s="46"/>
      <c r="Y420" s="46"/>
      <c r="Z420" s="46"/>
    </row>
    <row r="421" spans="1:22" ht="12.75">
      <c r="A421" s="64" t="s">
        <v>73</v>
      </c>
      <c r="B421" s="2"/>
      <c r="C421" s="65"/>
      <c r="D421" s="66"/>
      <c r="E421" s="88"/>
      <c r="F421" s="4"/>
      <c r="G421" s="67"/>
      <c r="H421" s="67"/>
      <c r="I421" s="35"/>
      <c r="J421" s="53"/>
      <c r="K421" s="5"/>
      <c r="L421" s="5"/>
      <c r="M421" s="5"/>
      <c r="N421" s="5"/>
      <c r="O421" s="172"/>
      <c r="P421" s="133"/>
      <c r="Q421" s="133"/>
      <c r="R421" s="133"/>
      <c r="S421" s="133"/>
      <c r="T421" s="68"/>
      <c r="U421" s="2"/>
      <c r="V421" s="4"/>
    </row>
    <row r="422" spans="1:22" ht="12.75">
      <c r="A422" s="60"/>
      <c r="C422" s="110" t="s">
        <v>502</v>
      </c>
      <c r="D422"/>
      <c r="E422" s="98" t="s">
        <v>17</v>
      </c>
      <c r="F422" s="21"/>
      <c r="G422" s="36"/>
      <c r="H422" s="36"/>
      <c r="K422" s="9"/>
      <c r="L422" s="9"/>
      <c r="M422" s="9"/>
      <c r="N422" s="9"/>
      <c r="P422" s="68"/>
      <c r="Q422" s="68"/>
      <c r="R422" s="68"/>
      <c r="S422" s="68"/>
      <c r="T422" s="68"/>
      <c r="U422" s="7"/>
      <c r="V422" s="9"/>
    </row>
    <row r="423" spans="3:22" ht="12.75">
      <c r="C423" s="56"/>
      <c r="D423"/>
      <c r="E423" s="103" t="s">
        <v>324</v>
      </c>
      <c r="F423" s="21"/>
      <c r="G423" s="36"/>
      <c r="H423" s="36"/>
      <c r="I423" s="36"/>
      <c r="K423" s="9"/>
      <c r="L423" s="9"/>
      <c r="M423" s="9"/>
      <c r="N423" s="9"/>
      <c r="P423" s="68"/>
      <c r="Q423" s="68"/>
      <c r="R423" s="68"/>
      <c r="S423" s="68"/>
      <c r="T423" s="68"/>
      <c r="U423" s="7"/>
      <c r="V423" s="9"/>
    </row>
    <row r="424" spans="1:36" s="46" customFormat="1" ht="10.5">
      <c r="A424" s="85" t="s">
        <v>8</v>
      </c>
      <c r="B424" s="86" t="s">
        <v>9</v>
      </c>
      <c r="C424" s="86" t="s">
        <v>10</v>
      </c>
      <c r="D424" s="87" t="s">
        <v>11</v>
      </c>
      <c r="E424" s="87" t="s">
        <v>87</v>
      </c>
      <c r="F424" s="88" t="s">
        <v>12</v>
      </c>
      <c r="G424" s="88" t="s">
        <v>13</v>
      </c>
      <c r="H424" s="88" t="s">
        <v>14</v>
      </c>
      <c r="I424" s="88" t="s">
        <v>15</v>
      </c>
      <c r="J424" s="89" t="s">
        <v>16</v>
      </c>
      <c r="K424" s="90" t="s">
        <v>276</v>
      </c>
      <c r="L424" s="90" t="s">
        <v>345</v>
      </c>
      <c r="M424" s="90" t="s">
        <v>277</v>
      </c>
      <c r="N424" s="90"/>
      <c r="O424" s="167" t="s">
        <v>80</v>
      </c>
      <c r="P424" s="189" t="s">
        <v>81</v>
      </c>
      <c r="Q424" s="187" t="s">
        <v>439</v>
      </c>
      <c r="R424" s="187" t="s">
        <v>440</v>
      </c>
      <c r="S424" s="187" t="s">
        <v>441</v>
      </c>
      <c r="T424" s="187" t="s">
        <v>442</v>
      </c>
      <c r="U424" s="90" t="s">
        <v>283</v>
      </c>
      <c r="V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</row>
    <row r="425" spans="1:36" s="46" customFormat="1" ht="10.5">
      <c r="A425" s="95"/>
      <c r="B425" s="96"/>
      <c r="C425" s="96"/>
      <c r="D425" s="97"/>
      <c r="E425" s="97"/>
      <c r="F425" s="98" t="s">
        <v>17</v>
      </c>
      <c r="G425" s="98" t="s">
        <v>17</v>
      </c>
      <c r="H425" s="98" t="s">
        <v>17</v>
      </c>
      <c r="I425" s="98" t="s">
        <v>17</v>
      </c>
      <c r="J425" s="99" t="s">
        <v>17</v>
      </c>
      <c r="K425" s="100" t="s">
        <v>18</v>
      </c>
      <c r="L425" s="100" t="s">
        <v>18</v>
      </c>
      <c r="M425" s="100" t="s">
        <v>18</v>
      </c>
      <c r="N425" s="100"/>
      <c r="O425" s="168" t="s">
        <v>82</v>
      </c>
      <c r="P425" s="190" t="s">
        <v>82</v>
      </c>
      <c r="Q425" s="185" t="s">
        <v>82</v>
      </c>
      <c r="R425" s="185" t="s">
        <v>82</v>
      </c>
      <c r="S425" s="185" t="s">
        <v>82</v>
      </c>
      <c r="T425" s="185" t="s">
        <v>82</v>
      </c>
      <c r="U425" s="100" t="s">
        <v>82</v>
      </c>
      <c r="V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</row>
    <row r="426" spans="1:22" ht="10.5">
      <c r="A426" s="6" t="s">
        <v>26</v>
      </c>
      <c r="B426" s="7" t="s">
        <v>26</v>
      </c>
      <c r="C426" s="158" t="s">
        <v>378</v>
      </c>
      <c r="D426" s="159" t="s">
        <v>20</v>
      </c>
      <c r="E426" s="160">
        <v>1</v>
      </c>
      <c r="F426" s="161"/>
      <c r="G426" s="209">
        <v>1515</v>
      </c>
      <c r="H426" s="229">
        <v>1068</v>
      </c>
      <c r="I426" s="209">
        <v>1419</v>
      </c>
      <c r="J426" s="157">
        <f aca="true" t="shared" si="123" ref="J426:J435">F426+G426+H426+I426</f>
        <v>4002</v>
      </c>
      <c r="L426" s="228">
        <v>4568</v>
      </c>
      <c r="M426" s="10">
        <v>4568</v>
      </c>
      <c r="N426" s="10">
        <v>4568</v>
      </c>
      <c r="O426" s="175">
        <f aca="true" t="shared" si="124" ref="O426:O435">$F426*$K426+$G426*$L426</f>
        <v>6920520</v>
      </c>
      <c r="P426" s="112">
        <f aca="true" t="shared" si="125" ref="P426:P435">O426+(H426+I426)*L426</f>
        <v>18281136</v>
      </c>
      <c r="Q426" s="104">
        <f aca="true" t="shared" si="126" ref="Q426:T427">IF(K426&gt;prisgrense,F426*prisgrense,F426*K426)</f>
        <v>0</v>
      </c>
      <c r="R426" s="104">
        <f t="shared" si="126"/>
        <v>6920520</v>
      </c>
      <c r="S426" s="104">
        <f t="shared" si="126"/>
        <v>4878624</v>
      </c>
      <c r="T426" s="104">
        <f t="shared" si="126"/>
        <v>6481992</v>
      </c>
      <c r="U426" s="10">
        <f aca="true" t="shared" si="127" ref="U426:U435">SUM(Q426:T426)</f>
        <v>18281136</v>
      </c>
      <c r="V426" s="7"/>
    </row>
    <row r="427" spans="1:22" ht="10.5">
      <c r="A427" s="6" t="s">
        <v>48</v>
      </c>
      <c r="B427" s="7" t="s">
        <v>48</v>
      </c>
      <c r="C427" s="158" t="s">
        <v>362</v>
      </c>
      <c r="D427" s="159" t="s">
        <v>20</v>
      </c>
      <c r="E427" s="160">
        <v>1</v>
      </c>
      <c r="F427" s="161"/>
      <c r="G427" s="209">
        <v>640</v>
      </c>
      <c r="H427" s="229">
        <v>699</v>
      </c>
      <c r="I427" s="209">
        <v>1102</v>
      </c>
      <c r="J427" s="157">
        <f t="shared" si="123"/>
        <v>2441</v>
      </c>
      <c r="L427" s="228">
        <v>4492</v>
      </c>
      <c r="M427" s="10">
        <v>4492</v>
      </c>
      <c r="N427" s="10">
        <v>4492</v>
      </c>
      <c r="O427" s="175">
        <f t="shared" si="124"/>
        <v>2874880</v>
      </c>
      <c r="P427" s="112">
        <f t="shared" si="125"/>
        <v>10964972</v>
      </c>
      <c r="Q427" s="104">
        <f t="shared" si="126"/>
        <v>0</v>
      </c>
      <c r="R427" s="104">
        <f t="shared" si="126"/>
        <v>2874880</v>
      </c>
      <c r="S427" s="104">
        <f t="shared" si="126"/>
        <v>3139908</v>
      </c>
      <c r="T427" s="104">
        <f t="shared" si="126"/>
        <v>4950184</v>
      </c>
      <c r="U427" s="10">
        <f t="shared" si="127"/>
        <v>10964972</v>
      </c>
      <c r="V427" s="7"/>
    </row>
    <row r="428" spans="1:22" ht="10.5">
      <c r="A428" s="6" t="s">
        <v>78</v>
      </c>
      <c r="B428" s="7" t="s">
        <v>39</v>
      </c>
      <c r="C428" s="158" t="s">
        <v>331</v>
      </c>
      <c r="D428" s="159" t="s">
        <v>20</v>
      </c>
      <c r="E428" s="160">
        <v>1</v>
      </c>
      <c r="F428" s="161">
        <v>5</v>
      </c>
      <c r="G428" s="209">
        <v>968</v>
      </c>
      <c r="H428" s="229">
        <v>595</v>
      </c>
      <c r="I428" s="209">
        <v>788</v>
      </c>
      <c r="J428" s="157">
        <f t="shared" si="123"/>
        <v>2356</v>
      </c>
      <c r="K428" s="10">
        <v>5168</v>
      </c>
      <c r="L428" s="228">
        <v>5168</v>
      </c>
      <c r="M428" s="10">
        <v>5168</v>
      </c>
      <c r="N428" s="10">
        <v>5168</v>
      </c>
      <c r="O428" s="175">
        <f t="shared" si="124"/>
        <v>5028464</v>
      </c>
      <c r="P428" s="112">
        <f t="shared" si="125"/>
        <v>12175808</v>
      </c>
      <c r="Q428" s="104">
        <f aca="true" t="shared" si="128" ref="Q428:S435">IF(K428&gt;prisgrense,F428*prisgrense,F428*K428)</f>
        <v>22840</v>
      </c>
      <c r="R428" s="104">
        <f t="shared" si="128"/>
        <v>4421824</v>
      </c>
      <c r="S428" s="104">
        <f t="shared" si="128"/>
        <v>2717960</v>
      </c>
      <c r="T428" s="104">
        <f>IF(N428&gt;prisgrense,I429*prisgrense,I429*N428)</f>
        <v>566432</v>
      </c>
      <c r="U428" s="10">
        <f t="shared" si="127"/>
        <v>7729056</v>
      </c>
      <c r="V428" s="7"/>
    </row>
    <row r="429" spans="1:22" ht="10.5">
      <c r="A429" s="6" t="s">
        <v>26</v>
      </c>
      <c r="B429" s="7" t="s">
        <v>55</v>
      </c>
      <c r="C429" s="158" t="s">
        <v>122</v>
      </c>
      <c r="D429" s="159" t="s">
        <v>20</v>
      </c>
      <c r="E429" s="160">
        <v>1</v>
      </c>
      <c r="F429" s="161">
        <v>1500</v>
      </c>
      <c r="G429" s="209">
        <v>508</v>
      </c>
      <c r="H429" s="229">
        <v>182</v>
      </c>
      <c r="I429" s="209">
        <v>124</v>
      </c>
      <c r="J429" s="157">
        <f t="shared" si="123"/>
        <v>2314</v>
      </c>
      <c r="K429" s="10">
        <v>4355</v>
      </c>
      <c r="L429" s="228">
        <v>4355</v>
      </c>
      <c r="M429" s="10">
        <v>4355</v>
      </c>
      <c r="N429" s="10">
        <v>4355</v>
      </c>
      <c r="O429" s="175">
        <f t="shared" si="124"/>
        <v>8744840</v>
      </c>
      <c r="P429" s="112">
        <f t="shared" si="125"/>
        <v>10077470</v>
      </c>
      <c r="Q429" s="104">
        <f t="shared" si="128"/>
        <v>6532500</v>
      </c>
      <c r="R429" s="104">
        <f t="shared" si="128"/>
        <v>2212340</v>
      </c>
      <c r="S429" s="104">
        <f t="shared" si="128"/>
        <v>792610</v>
      </c>
      <c r="T429" s="104">
        <f aca="true" t="shared" si="129" ref="T429:T435">IF(N429&gt;prisgrense,I429*prisgrense,I429*N429)</f>
        <v>540020</v>
      </c>
      <c r="U429" s="10">
        <f t="shared" si="127"/>
        <v>10077470</v>
      </c>
      <c r="V429" s="7"/>
    </row>
    <row r="430" spans="1:22" ht="10.5">
      <c r="A430" s="6" t="s">
        <v>29</v>
      </c>
      <c r="B430" s="7" t="s">
        <v>30</v>
      </c>
      <c r="C430" s="158" t="s">
        <v>247</v>
      </c>
      <c r="D430" s="159" t="s">
        <v>20</v>
      </c>
      <c r="E430" s="160">
        <v>1</v>
      </c>
      <c r="F430" s="161">
        <v>769</v>
      </c>
      <c r="G430" s="209">
        <v>553</v>
      </c>
      <c r="H430" s="229">
        <v>353</v>
      </c>
      <c r="I430" s="209">
        <v>520</v>
      </c>
      <c r="J430" s="157">
        <f t="shared" si="123"/>
        <v>2195</v>
      </c>
      <c r="K430" s="10">
        <v>4416</v>
      </c>
      <c r="L430" s="228">
        <v>4416</v>
      </c>
      <c r="M430" s="10">
        <v>4416</v>
      </c>
      <c r="N430" s="10">
        <v>4416</v>
      </c>
      <c r="O430" s="175">
        <f t="shared" si="124"/>
        <v>5837952</v>
      </c>
      <c r="P430" s="112">
        <f t="shared" si="125"/>
        <v>9693120</v>
      </c>
      <c r="Q430" s="104">
        <f t="shared" si="128"/>
        <v>3395904</v>
      </c>
      <c r="R430" s="104">
        <f t="shared" si="128"/>
        <v>2442048</v>
      </c>
      <c r="S430" s="104">
        <f t="shared" si="128"/>
        <v>1558848</v>
      </c>
      <c r="T430" s="104">
        <f t="shared" si="129"/>
        <v>2296320</v>
      </c>
      <c r="U430" s="10">
        <f t="shared" si="127"/>
        <v>9693120</v>
      </c>
      <c r="V430" s="7"/>
    </row>
    <row r="431" spans="1:22" ht="10.5">
      <c r="A431" s="6" t="s">
        <v>48</v>
      </c>
      <c r="B431" s="7" t="s">
        <v>48</v>
      </c>
      <c r="C431" s="158" t="s">
        <v>364</v>
      </c>
      <c r="D431" s="159" t="s">
        <v>20</v>
      </c>
      <c r="E431" s="160">
        <v>1</v>
      </c>
      <c r="F431" s="161"/>
      <c r="G431" s="209">
        <v>795</v>
      </c>
      <c r="H431" s="229">
        <v>540</v>
      </c>
      <c r="I431" s="209">
        <v>738</v>
      </c>
      <c r="J431" s="157">
        <f t="shared" si="123"/>
        <v>2073</v>
      </c>
      <c r="L431" s="228">
        <v>5252</v>
      </c>
      <c r="M431" s="10">
        <v>5252</v>
      </c>
      <c r="N431" s="10">
        <v>5252</v>
      </c>
      <c r="O431" s="175">
        <f t="shared" si="124"/>
        <v>4175340</v>
      </c>
      <c r="P431" s="112">
        <f t="shared" si="125"/>
        <v>10887396</v>
      </c>
      <c r="Q431" s="104">
        <f t="shared" si="128"/>
        <v>0</v>
      </c>
      <c r="R431" s="104">
        <f t="shared" si="128"/>
        <v>3631560</v>
      </c>
      <c r="S431" s="104">
        <f t="shared" si="128"/>
        <v>2466720</v>
      </c>
      <c r="T431" s="104">
        <f t="shared" si="129"/>
        <v>3371184</v>
      </c>
      <c r="U431" s="10">
        <f t="shared" si="127"/>
        <v>9469464</v>
      </c>
      <c r="V431" s="7"/>
    </row>
    <row r="432" spans="1:22" ht="10.5">
      <c r="A432" s="6" t="s">
        <v>44</v>
      </c>
      <c r="B432" s="7" t="s">
        <v>44</v>
      </c>
      <c r="C432" s="158" t="s">
        <v>444</v>
      </c>
      <c r="D432" s="159" t="s">
        <v>20</v>
      </c>
      <c r="E432" s="160">
        <v>1</v>
      </c>
      <c r="F432" s="161">
        <v>670</v>
      </c>
      <c r="G432" s="209">
        <v>572</v>
      </c>
      <c r="H432" s="229">
        <v>364</v>
      </c>
      <c r="I432" s="209">
        <v>443</v>
      </c>
      <c r="J432" s="157">
        <f t="shared" si="123"/>
        <v>2049</v>
      </c>
      <c r="K432" s="10">
        <v>5136</v>
      </c>
      <c r="L432" s="228">
        <v>4888</v>
      </c>
      <c r="M432" s="10">
        <v>4888</v>
      </c>
      <c r="N432" s="10">
        <v>4888</v>
      </c>
      <c r="O432" s="175">
        <f t="shared" si="124"/>
        <v>6237056</v>
      </c>
      <c r="P432" s="112">
        <f t="shared" si="125"/>
        <v>10181672</v>
      </c>
      <c r="Q432" s="104">
        <f t="shared" si="128"/>
        <v>3060560</v>
      </c>
      <c r="R432" s="104">
        <f t="shared" si="128"/>
        <v>2612896</v>
      </c>
      <c r="S432" s="104">
        <f t="shared" si="128"/>
        <v>1662752</v>
      </c>
      <c r="T432" s="104">
        <f t="shared" si="129"/>
        <v>2023624</v>
      </c>
      <c r="U432" s="10">
        <f t="shared" si="127"/>
        <v>9359832</v>
      </c>
      <c r="V432" s="7"/>
    </row>
    <row r="433" spans="1:22" ht="10.5">
      <c r="A433" s="6" t="s">
        <v>58</v>
      </c>
      <c r="B433" s="7" t="s">
        <v>58</v>
      </c>
      <c r="C433" s="158" t="s">
        <v>468</v>
      </c>
      <c r="D433" s="159" t="s">
        <v>22</v>
      </c>
      <c r="E433" s="160">
        <v>2</v>
      </c>
      <c r="F433" s="161"/>
      <c r="G433" s="209">
        <v>757</v>
      </c>
      <c r="H433" s="229">
        <v>633</v>
      </c>
      <c r="I433" s="209">
        <v>540</v>
      </c>
      <c r="J433" s="157">
        <f t="shared" si="123"/>
        <v>1930</v>
      </c>
      <c r="L433" s="228">
        <v>4416</v>
      </c>
      <c r="M433" s="10">
        <v>4416</v>
      </c>
      <c r="N433" s="10">
        <v>4416</v>
      </c>
      <c r="O433" s="175">
        <f t="shared" si="124"/>
        <v>3342912</v>
      </c>
      <c r="P433" s="112">
        <f t="shared" si="125"/>
        <v>8522880</v>
      </c>
      <c r="Q433" s="104">
        <f t="shared" si="128"/>
        <v>0</v>
      </c>
      <c r="R433" s="104">
        <f t="shared" si="128"/>
        <v>3342912</v>
      </c>
      <c r="S433" s="104">
        <f t="shared" si="128"/>
        <v>2795328</v>
      </c>
      <c r="T433" s="104">
        <f t="shared" si="129"/>
        <v>2384640</v>
      </c>
      <c r="U433" s="10">
        <f t="shared" si="127"/>
        <v>8522880</v>
      </c>
      <c r="V433" s="7"/>
    </row>
    <row r="434" spans="1:22" ht="10.5">
      <c r="A434" s="6" t="s">
        <v>44</v>
      </c>
      <c r="B434" s="7" t="s">
        <v>44</v>
      </c>
      <c r="C434" s="158" t="s">
        <v>450</v>
      </c>
      <c r="D434" s="159" t="s">
        <v>21</v>
      </c>
      <c r="E434" s="160">
        <v>2</v>
      </c>
      <c r="F434" s="161">
        <v>674</v>
      </c>
      <c r="G434" s="209">
        <v>290</v>
      </c>
      <c r="H434" s="229">
        <v>514</v>
      </c>
      <c r="I434" s="209">
        <v>356</v>
      </c>
      <c r="J434" s="157">
        <f t="shared" si="123"/>
        <v>1834</v>
      </c>
      <c r="K434" s="10">
        <v>5616</v>
      </c>
      <c r="L434" s="228">
        <v>5048</v>
      </c>
      <c r="M434" s="10">
        <v>5048</v>
      </c>
      <c r="N434" s="10">
        <v>5048</v>
      </c>
      <c r="O434" s="175">
        <f t="shared" si="124"/>
        <v>5249104</v>
      </c>
      <c r="P434" s="112">
        <f t="shared" si="125"/>
        <v>9640864</v>
      </c>
      <c r="Q434" s="104">
        <f t="shared" si="128"/>
        <v>3078832</v>
      </c>
      <c r="R434" s="104">
        <f t="shared" si="128"/>
        <v>1324720</v>
      </c>
      <c r="S434" s="104">
        <f t="shared" si="128"/>
        <v>2347952</v>
      </c>
      <c r="T434" s="104">
        <f t="shared" si="129"/>
        <v>1626208</v>
      </c>
      <c r="U434" s="10">
        <f t="shared" si="127"/>
        <v>8377712</v>
      </c>
      <c r="V434" s="7"/>
    </row>
    <row r="435" spans="1:22" ht="11.25" thickBot="1">
      <c r="A435" s="6" t="s">
        <v>48</v>
      </c>
      <c r="B435" s="7" t="s">
        <v>48</v>
      </c>
      <c r="C435" s="158" t="s">
        <v>292</v>
      </c>
      <c r="D435" s="159" t="s">
        <v>20</v>
      </c>
      <c r="E435" s="160">
        <v>1</v>
      </c>
      <c r="F435" s="161">
        <v>1193</v>
      </c>
      <c r="G435" s="209">
        <v>256</v>
      </c>
      <c r="H435" s="229">
        <v>153</v>
      </c>
      <c r="I435" s="209">
        <v>37</v>
      </c>
      <c r="J435" s="157">
        <f t="shared" si="123"/>
        <v>1639</v>
      </c>
      <c r="K435" s="10">
        <v>5136</v>
      </c>
      <c r="L435" s="228">
        <v>5136</v>
      </c>
      <c r="M435" s="10">
        <v>5136</v>
      </c>
      <c r="N435" s="10">
        <v>5136</v>
      </c>
      <c r="O435" s="175">
        <f t="shared" si="124"/>
        <v>7442064</v>
      </c>
      <c r="P435" s="112">
        <f t="shared" si="125"/>
        <v>8417904</v>
      </c>
      <c r="Q435" s="104">
        <f t="shared" si="128"/>
        <v>5449624</v>
      </c>
      <c r="R435" s="104">
        <f t="shared" si="128"/>
        <v>1169408</v>
      </c>
      <c r="S435" s="104">
        <f t="shared" si="128"/>
        <v>698904</v>
      </c>
      <c r="T435" s="104">
        <f t="shared" si="129"/>
        <v>169016</v>
      </c>
      <c r="U435" s="10">
        <f t="shared" si="127"/>
        <v>7486952</v>
      </c>
      <c r="V435" s="7" t="s">
        <v>268</v>
      </c>
    </row>
    <row r="436" spans="1:22" ht="11.25" thickBot="1">
      <c r="A436" s="2"/>
      <c r="B436" s="2"/>
      <c r="C436" s="2" t="s">
        <v>7</v>
      </c>
      <c r="D436" s="3"/>
      <c r="E436" s="163"/>
      <c r="F436" s="4"/>
      <c r="G436" s="35"/>
      <c r="H436" s="35"/>
      <c r="I436" s="35"/>
      <c r="J436" s="53"/>
      <c r="K436" s="90"/>
      <c r="L436" s="90"/>
      <c r="M436" s="5"/>
      <c r="N436" s="5"/>
      <c r="O436" s="172"/>
      <c r="P436" s="195"/>
      <c r="Q436" s="195"/>
      <c r="R436" s="195"/>
      <c r="S436" s="195"/>
      <c r="T436" s="195"/>
      <c r="U436" s="154">
        <f>SUM(U426:U435)</f>
        <v>99962594</v>
      </c>
      <c r="V436" s="7"/>
    </row>
    <row r="437" spans="21:22" ht="10.5">
      <c r="U437" s="234">
        <f>U436/U419</f>
        <v>0.3296535792415851</v>
      </c>
      <c r="V437" s="7"/>
    </row>
  </sheetData>
  <printOptions gridLines="1" horizontalCentered="1"/>
  <pageMargins left="0.33" right="0.2362204724409449" top="0.54" bottom="0.48" header="0.34" footer="0.27"/>
  <pageSetup fitToHeight="0" fitToWidth="1" orientation="portrait" paperSize="9" scale="73" r:id="rId4"/>
  <headerFooter alignWithMargins="0">
    <oddHeader>&amp;C&amp;13Høreapparater fakturert NAV 2007&amp;R&amp;8 19.02.2008 OA</oddHeader>
    <oddFooter>&amp;CSide &amp;P av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workbookViewId="0" topLeftCell="A1">
      <pane ySplit="2" topLeftCell="BM3" activePane="bottomLeft" state="frozen"/>
      <selection pane="topLeft" activeCell="A1" sqref="A1"/>
      <selection pane="bottomLeft" activeCell="O32" sqref="O32"/>
    </sheetView>
  </sheetViews>
  <sheetFormatPr defaultColWidth="11.421875" defaultRowHeight="12.75"/>
  <cols>
    <col min="1" max="1" width="4.8515625" style="0" customWidth="1"/>
    <col min="2" max="2" width="4.57421875" style="0" customWidth="1"/>
    <col min="3" max="3" width="24.421875" style="0" customWidth="1"/>
    <col min="4" max="4" width="8.28125" style="0" customWidth="1"/>
    <col min="5" max="5" width="8.421875" style="0" customWidth="1"/>
    <col min="6" max="6" width="8.00390625" style="0" customWidth="1"/>
    <col min="7" max="9" width="6.57421875" style="0" customWidth="1"/>
    <col min="10" max="10" width="8.00390625" style="0" customWidth="1"/>
    <col min="11" max="13" width="7.421875" style="0" customWidth="1"/>
    <col min="14" max="14" width="9.00390625" style="0" customWidth="1"/>
    <col min="15" max="15" width="9.57421875" style="0" customWidth="1"/>
  </cols>
  <sheetData>
    <row r="1" spans="1:21" s="88" customFormat="1" ht="10.5">
      <c r="A1" s="85" t="s">
        <v>8</v>
      </c>
      <c r="B1" s="86" t="s">
        <v>9</v>
      </c>
      <c r="C1" s="86" t="s">
        <v>10</v>
      </c>
      <c r="D1" s="87" t="s">
        <v>11</v>
      </c>
      <c r="E1" s="88" t="s">
        <v>12</v>
      </c>
      <c r="F1" s="88" t="s">
        <v>13</v>
      </c>
      <c r="G1" s="88" t="s">
        <v>14</v>
      </c>
      <c r="H1" s="88" t="s">
        <v>15</v>
      </c>
      <c r="I1" s="89" t="s">
        <v>16</v>
      </c>
      <c r="J1" s="90" t="s">
        <v>305</v>
      </c>
      <c r="K1" s="90" t="s">
        <v>355</v>
      </c>
      <c r="L1" s="90" t="s">
        <v>304</v>
      </c>
      <c r="M1" s="90" t="s">
        <v>470</v>
      </c>
      <c r="N1" s="139" t="s">
        <v>80</v>
      </c>
      <c r="O1" s="140" t="s">
        <v>81</v>
      </c>
      <c r="P1" s="91"/>
      <c r="R1" s="92"/>
      <c r="S1" s="93"/>
      <c r="T1" s="94"/>
      <c r="U1" s="92"/>
    </row>
    <row r="2" spans="1:21" s="98" customFormat="1" ht="10.5">
      <c r="A2" s="95"/>
      <c r="B2" s="96"/>
      <c r="C2" s="96"/>
      <c r="D2" s="97"/>
      <c r="E2" s="98" t="s">
        <v>17</v>
      </c>
      <c r="F2" s="98" t="s">
        <v>17</v>
      </c>
      <c r="G2" s="98" t="s">
        <v>17</v>
      </c>
      <c r="H2" s="98" t="s">
        <v>17</v>
      </c>
      <c r="I2" s="99" t="s">
        <v>17</v>
      </c>
      <c r="J2" s="100" t="s">
        <v>18</v>
      </c>
      <c r="K2" s="100" t="s">
        <v>18</v>
      </c>
      <c r="L2" s="100" t="s">
        <v>18</v>
      </c>
      <c r="M2" s="100" t="s">
        <v>18</v>
      </c>
      <c r="N2" s="141" t="s">
        <v>82</v>
      </c>
      <c r="O2" s="142" t="s">
        <v>82</v>
      </c>
      <c r="P2" s="91"/>
      <c r="Q2" s="9"/>
      <c r="R2" s="46"/>
      <c r="S2" s="101"/>
      <c r="T2" s="101"/>
      <c r="U2" s="101"/>
    </row>
    <row r="3" spans="1:21" s="68" customFormat="1" ht="12.75">
      <c r="A3" s="110"/>
      <c r="B3" s="110"/>
      <c r="C3" s="136" t="s">
        <v>137</v>
      </c>
      <c r="D3" s="111"/>
      <c r="F3" s="75"/>
      <c r="G3" s="75"/>
      <c r="H3" s="75"/>
      <c r="I3" s="131"/>
      <c r="J3" s="112"/>
      <c r="K3" s="112"/>
      <c r="L3" s="112"/>
      <c r="M3" s="112"/>
      <c r="N3" s="132"/>
      <c r="O3" s="112"/>
      <c r="Q3" s="9"/>
      <c r="R3" s="46"/>
      <c r="S3" s="46"/>
      <c r="T3" s="46"/>
      <c r="U3" s="46"/>
    </row>
    <row r="4" spans="1:21" s="68" customFormat="1" ht="12.75">
      <c r="A4" s="110" t="s">
        <v>428</v>
      </c>
      <c r="B4" s="110"/>
      <c r="C4" s="137" t="s">
        <v>486</v>
      </c>
      <c r="D4" s="111"/>
      <c r="F4" s="75"/>
      <c r="G4" s="75"/>
      <c r="H4" s="75">
        <v>1</v>
      </c>
      <c r="I4" s="131">
        <f>E4+F4+G4+H4</f>
        <v>1</v>
      </c>
      <c r="J4" s="112"/>
      <c r="K4" s="112"/>
      <c r="L4" s="112"/>
      <c r="M4" s="112">
        <v>2500</v>
      </c>
      <c r="N4" s="117">
        <f>$J4*$E4+$K4*$F4</f>
        <v>0</v>
      </c>
      <c r="O4" s="10">
        <f>N4+G4*L4+H4*M4</f>
        <v>2500</v>
      </c>
      <c r="Q4" s="9"/>
      <c r="R4" s="46"/>
      <c r="S4" s="46"/>
      <c r="T4" s="46"/>
      <c r="U4" s="46"/>
    </row>
    <row r="5" spans="1:21" s="68" customFormat="1" ht="12.75">
      <c r="A5" s="110" t="s">
        <v>428</v>
      </c>
      <c r="B5" s="110"/>
      <c r="C5" s="137" t="s">
        <v>487</v>
      </c>
      <c r="D5" s="111"/>
      <c r="F5" s="75"/>
      <c r="G5" s="75"/>
      <c r="H5" s="75">
        <v>1</v>
      </c>
      <c r="I5" s="131">
        <f>E5+F5+G5+H5</f>
        <v>1</v>
      </c>
      <c r="J5" s="112"/>
      <c r="K5" s="112"/>
      <c r="L5" s="112"/>
      <c r="M5" s="112">
        <v>300</v>
      </c>
      <c r="N5" s="117">
        <f>$J5*$E5+$K5*$F5</f>
        <v>0</v>
      </c>
      <c r="O5" s="10">
        <f>N5+G5*L5+H5*M5</f>
        <v>300</v>
      </c>
      <c r="Q5" s="9"/>
      <c r="R5" s="46"/>
      <c r="S5" s="46"/>
      <c r="T5" s="46"/>
      <c r="U5" s="46"/>
    </row>
    <row r="6" spans="1:21" s="68" customFormat="1" ht="12.75">
      <c r="A6" s="110"/>
      <c r="B6" s="110"/>
      <c r="C6" s="136"/>
      <c r="D6" s="111"/>
      <c r="F6" s="75"/>
      <c r="G6" s="75"/>
      <c r="H6" s="75"/>
      <c r="I6" s="131"/>
      <c r="J6" s="112"/>
      <c r="K6" s="112"/>
      <c r="L6" s="112"/>
      <c r="M6" s="112"/>
      <c r="N6" s="132"/>
      <c r="O6" s="112"/>
      <c r="Q6" s="9"/>
      <c r="R6" s="46"/>
      <c r="S6" s="46"/>
      <c r="T6" s="46"/>
      <c r="U6" s="46"/>
    </row>
    <row r="7" spans="1:21" s="68" customFormat="1" ht="12.75">
      <c r="A7" s="110"/>
      <c r="B7" s="110"/>
      <c r="C7" s="136"/>
      <c r="D7" s="111"/>
      <c r="F7" s="75"/>
      <c r="G7" s="75"/>
      <c r="H7" s="75"/>
      <c r="I7" s="131"/>
      <c r="J7" s="112"/>
      <c r="K7" s="112"/>
      <c r="L7" s="112"/>
      <c r="M7" s="112"/>
      <c r="N7" s="132"/>
      <c r="O7" s="112"/>
      <c r="Q7" s="9"/>
      <c r="R7" s="46"/>
      <c r="S7" s="46"/>
      <c r="T7" s="46"/>
      <c r="U7" s="46"/>
    </row>
    <row r="8" spans="1:21" s="9" customFormat="1" ht="12.75">
      <c r="A8" s="7" t="s">
        <v>25</v>
      </c>
      <c r="B8" s="7"/>
      <c r="C8" s="137" t="s">
        <v>138</v>
      </c>
      <c r="D8" s="8"/>
      <c r="E8" s="9">
        <v>23</v>
      </c>
      <c r="F8" s="26">
        <v>25</v>
      </c>
      <c r="G8" s="26">
        <v>12</v>
      </c>
      <c r="H8" s="26">
        <v>4</v>
      </c>
      <c r="I8" s="131">
        <f>E8+F8+G8+H8</f>
        <v>64</v>
      </c>
      <c r="J8" s="10">
        <v>2400</v>
      </c>
      <c r="K8" s="10">
        <v>2400</v>
      </c>
      <c r="L8" s="10">
        <v>2400</v>
      </c>
      <c r="M8" s="10">
        <v>2400</v>
      </c>
      <c r="N8" s="117">
        <f>$J8*$E8+$K8*$F8</f>
        <v>115200</v>
      </c>
      <c r="O8" s="10">
        <f>N8+G8*L8+H8*M8</f>
        <v>153600</v>
      </c>
      <c r="P8" s="9" t="s">
        <v>469</v>
      </c>
      <c r="R8" s="46"/>
      <c r="S8" s="46"/>
      <c r="T8" s="46"/>
      <c r="U8" s="46"/>
    </row>
    <row r="9" spans="1:21" s="9" customFormat="1" ht="10.5">
      <c r="A9" s="7"/>
      <c r="B9" s="7"/>
      <c r="C9" s="7"/>
      <c r="D9" s="8"/>
      <c r="F9" s="26"/>
      <c r="G9" s="26"/>
      <c r="H9" s="26"/>
      <c r="I9" s="131"/>
      <c r="J9" s="10"/>
      <c r="K9" s="10"/>
      <c r="L9" s="10"/>
      <c r="M9" s="10"/>
      <c r="N9" s="117"/>
      <c r="O9" s="10"/>
      <c r="R9" s="46"/>
      <c r="S9" s="46"/>
      <c r="T9" s="46"/>
      <c r="U9" s="46"/>
    </row>
    <row r="10" spans="1:21" s="9" customFormat="1" ht="10.5">
      <c r="A10" s="6" t="s">
        <v>29</v>
      </c>
      <c r="B10" s="7" t="s">
        <v>30</v>
      </c>
      <c r="C10" s="7" t="s">
        <v>166</v>
      </c>
      <c r="D10" s="8" t="s">
        <v>21</v>
      </c>
      <c r="E10" s="9">
        <v>3</v>
      </c>
      <c r="F10" s="26"/>
      <c r="G10" s="26"/>
      <c r="H10" s="26"/>
      <c r="I10" s="131">
        <f>E10+F10+G10+H10</f>
        <v>3</v>
      </c>
      <c r="J10" s="10">
        <v>4356</v>
      </c>
      <c r="K10" s="10"/>
      <c r="L10" s="10"/>
      <c r="M10" s="10"/>
      <c r="N10" s="117">
        <f>$J10*$E10+$K10*$F10</f>
        <v>13068</v>
      </c>
      <c r="O10" s="10">
        <f>N10+G10*L10+H10*M10</f>
        <v>13068</v>
      </c>
      <c r="R10" s="46"/>
      <c r="S10" s="46"/>
      <c r="T10" s="46"/>
      <c r="U10" s="46"/>
    </row>
    <row r="11" spans="1:21" s="9" customFormat="1" ht="10.5">
      <c r="A11" s="6" t="s">
        <v>29</v>
      </c>
      <c r="B11" s="7" t="s">
        <v>30</v>
      </c>
      <c r="C11" s="7" t="s">
        <v>167</v>
      </c>
      <c r="D11" s="8" t="s">
        <v>20</v>
      </c>
      <c r="F11" s="26"/>
      <c r="G11" s="26"/>
      <c r="H11" s="26"/>
      <c r="I11" s="131">
        <f>E11+F11+G11+H11</f>
        <v>0</v>
      </c>
      <c r="J11" s="10">
        <v>4356</v>
      </c>
      <c r="K11" s="10"/>
      <c r="L11" s="10"/>
      <c r="M11" s="10"/>
      <c r="N11" s="117">
        <f>$J11*$E11+$K11*$F11</f>
        <v>0</v>
      </c>
      <c r="O11" s="10">
        <f>N11+G11*L11+H11*M11</f>
        <v>0</v>
      </c>
      <c r="R11" s="46"/>
      <c r="S11" s="46"/>
      <c r="T11" s="46"/>
      <c r="U11" s="46"/>
    </row>
    <row r="12" spans="1:21" s="9" customFormat="1" ht="10.5">
      <c r="A12" s="7"/>
      <c r="B12" s="7"/>
      <c r="C12" s="7"/>
      <c r="D12" s="8"/>
      <c r="F12" s="26"/>
      <c r="G12" s="26"/>
      <c r="H12" s="26"/>
      <c r="I12" s="131"/>
      <c r="J12" s="10"/>
      <c r="K12" s="10"/>
      <c r="L12" s="10"/>
      <c r="M12" s="10"/>
      <c r="N12" s="117"/>
      <c r="O12" s="10"/>
      <c r="R12" s="46"/>
      <c r="S12" s="46"/>
      <c r="T12" s="46"/>
      <c r="U12" s="46"/>
    </row>
    <row r="13" spans="1:21" s="9" customFormat="1" ht="10.5">
      <c r="A13" s="7" t="s">
        <v>77</v>
      </c>
      <c r="B13" s="7"/>
      <c r="C13" s="7" t="s">
        <v>145</v>
      </c>
      <c r="D13" s="8"/>
      <c r="E13" s="9">
        <v>441</v>
      </c>
      <c r="F13" s="26">
        <v>284</v>
      </c>
      <c r="G13" s="26">
        <v>340</v>
      </c>
      <c r="H13" s="26">
        <v>401</v>
      </c>
      <c r="I13" s="131">
        <f aca="true" t="shared" si="0" ref="I13:I28">E13+F13+G13+H13</f>
        <v>1466</v>
      </c>
      <c r="J13" s="10">
        <v>665</v>
      </c>
      <c r="K13" s="228">
        <v>665</v>
      </c>
      <c r="L13" s="10">
        <v>665</v>
      </c>
      <c r="M13" s="10">
        <v>665</v>
      </c>
      <c r="N13" s="117">
        <f aca="true" t="shared" si="1" ref="N13:N28">$J13*$E13+$K13*$F13</f>
        <v>482125</v>
      </c>
      <c r="O13" s="10">
        <f aca="true" t="shared" si="2" ref="O13:O30">N13+G13*L13+H13*M13</f>
        <v>974890</v>
      </c>
      <c r="R13" s="46"/>
      <c r="S13" s="46"/>
      <c r="T13" s="46"/>
      <c r="U13" s="46"/>
    </row>
    <row r="14" spans="1:21" s="9" customFormat="1" ht="10.5">
      <c r="A14" s="7" t="s">
        <v>77</v>
      </c>
      <c r="B14" s="7"/>
      <c r="C14" s="7" t="s">
        <v>285</v>
      </c>
      <c r="D14" s="8"/>
      <c r="E14" s="9">
        <v>304</v>
      </c>
      <c r="F14" s="26">
        <v>244</v>
      </c>
      <c r="G14" s="26">
        <v>289</v>
      </c>
      <c r="H14" s="26">
        <v>376</v>
      </c>
      <c r="I14" s="131">
        <f t="shared" si="0"/>
        <v>1213</v>
      </c>
      <c r="J14" s="10">
        <v>1920</v>
      </c>
      <c r="K14" s="228">
        <v>1920</v>
      </c>
      <c r="L14" s="10">
        <v>1920</v>
      </c>
      <c r="M14" s="10">
        <v>1920</v>
      </c>
      <c r="N14" s="117">
        <f t="shared" si="1"/>
        <v>1052160</v>
      </c>
      <c r="O14" s="10">
        <f t="shared" si="2"/>
        <v>2328960</v>
      </c>
      <c r="R14" s="46"/>
      <c r="S14" s="46"/>
      <c r="T14" s="46"/>
      <c r="U14" s="46"/>
    </row>
    <row r="15" spans="1:21" s="9" customFormat="1" ht="10.5">
      <c r="A15" s="7" t="s">
        <v>77</v>
      </c>
      <c r="B15" s="7"/>
      <c r="C15" s="7" t="s">
        <v>343</v>
      </c>
      <c r="D15" s="8"/>
      <c r="E15" s="9">
        <v>204</v>
      </c>
      <c r="F15" s="26">
        <v>195</v>
      </c>
      <c r="G15" s="26">
        <v>104</v>
      </c>
      <c r="H15" s="26">
        <v>114</v>
      </c>
      <c r="I15" s="131">
        <f t="shared" si="0"/>
        <v>617</v>
      </c>
      <c r="J15" s="10">
        <v>1240</v>
      </c>
      <c r="K15" s="228">
        <v>1240</v>
      </c>
      <c r="L15" s="10">
        <v>1240</v>
      </c>
      <c r="M15" s="10">
        <v>1240</v>
      </c>
      <c r="N15" s="117">
        <f t="shared" si="1"/>
        <v>494760</v>
      </c>
      <c r="O15" s="10">
        <f t="shared" si="2"/>
        <v>765080</v>
      </c>
      <c r="R15" s="46"/>
      <c r="S15" s="46"/>
      <c r="T15" s="46"/>
      <c r="U15" s="46"/>
    </row>
    <row r="16" spans="1:21" s="9" customFormat="1" ht="10.5">
      <c r="A16" s="7" t="s">
        <v>77</v>
      </c>
      <c r="B16" s="7"/>
      <c r="C16" s="7" t="s">
        <v>146</v>
      </c>
      <c r="D16" s="8"/>
      <c r="E16" s="9">
        <v>113</v>
      </c>
      <c r="F16" s="26">
        <v>143</v>
      </c>
      <c r="G16" s="26">
        <v>85</v>
      </c>
      <c r="H16" s="26">
        <v>114</v>
      </c>
      <c r="I16" s="131">
        <f t="shared" si="0"/>
        <v>455</v>
      </c>
      <c r="J16" s="10">
        <v>460</v>
      </c>
      <c r="K16" s="228">
        <v>460</v>
      </c>
      <c r="L16" s="10">
        <v>460</v>
      </c>
      <c r="M16" s="10">
        <v>460</v>
      </c>
      <c r="N16" s="117">
        <f t="shared" si="1"/>
        <v>117760</v>
      </c>
      <c r="O16" s="10">
        <f t="shared" si="2"/>
        <v>209300</v>
      </c>
      <c r="R16" s="46"/>
      <c r="S16" s="46"/>
      <c r="T16" s="46"/>
      <c r="U16" s="46"/>
    </row>
    <row r="17" spans="1:21" s="9" customFormat="1" ht="10.5">
      <c r="A17" s="7" t="s">
        <v>77</v>
      </c>
      <c r="B17" s="7"/>
      <c r="C17" s="7" t="s">
        <v>284</v>
      </c>
      <c r="D17" s="8"/>
      <c r="E17" s="9">
        <v>81</v>
      </c>
      <c r="F17" s="26">
        <v>49</v>
      </c>
      <c r="G17" s="26">
        <v>46</v>
      </c>
      <c r="H17" s="26">
        <v>39</v>
      </c>
      <c r="I17" s="131">
        <f t="shared" si="0"/>
        <v>215</v>
      </c>
      <c r="J17" s="10">
        <v>4416</v>
      </c>
      <c r="K17" s="228">
        <v>4492</v>
      </c>
      <c r="L17" s="10">
        <v>4492</v>
      </c>
      <c r="M17" s="10">
        <v>4492</v>
      </c>
      <c r="N17" s="117">
        <f t="shared" si="1"/>
        <v>577804</v>
      </c>
      <c r="O17" s="10">
        <f t="shared" si="2"/>
        <v>959624</v>
      </c>
      <c r="R17" s="46"/>
      <c r="S17" s="46"/>
      <c r="T17" s="46"/>
      <c r="U17" s="46"/>
    </row>
    <row r="18" spans="1:21" s="9" customFormat="1" ht="10.5">
      <c r="A18" s="7" t="s">
        <v>77</v>
      </c>
      <c r="B18" s="7"/>
      <c r="C18" s="7" t="s">
        <v>250</v>
      </c>
      <c r="D18" s="8"/>
      <c r="E18" s="9">
        <v>48</v>
      </c>
      <c r="F18" s="26">
        <v>73</v>
      </c>
      <c r="G18" s="26">
        <v>54</v>
      </c>
      <c r="H18" s="26">
        <v>52</v>
      </c>
      <c r="I18" s="131">
        <f t="shared" si="0"/>
        <v>227</v>
      </c>
      <c r="J18" s="10">
        <v>910</v>
      </c>
      <c r="K18" s="228">
        <v>910</v>
      </c>
      <c r="L18" s="10">
        <v>910</v>
      </c>
      <c r="M18" s="10">
        <v>910</v>
      </c>
      <c r="N18" s="117">
        <f t="shared" si="1"/>
        <v>110110</v>
      </c>
      <c r="O18" s="10">
        <f t="shared" si="2"/>
        <v>206570</v>
      </c>
      <c r="R18" s="46"/>
      <c r="S18" s="46"/>
      <c r="T18" s="46"/>
      <c r="U18" s="46"/>
    </row>
    <row r="19" spans="1:21" s="9" customFormat="1" ht="10.5">
      <c r="A19" s="7" t="s">
        <v>77</v>
      </c>
      <c r="B19" s="7"/>
      <c r="C19" s="7" t="s">
        <v>179</v>
      </c>
      <c r="D19" s="8"/>
      <c r="E19" s="9">
        <v>19</v>
      </c>
      <c r="F19" s="26">
        <v>21</v>
      </c>
      <c r="G19" s="26">
        <v>15</v>
      </c>
      <c r="H19" s="26">
        <v>41</v>
      </c>
      <c r="I19" s="131">
        <f t="shared" si="0"/>
        <v>96</v>
      </c>
      <c r="J19" s="10">
        <v>2536</v>
      </c>
      <c r="K19" s="228">
        <v>2580</v>
      </c>
      <c r="L19" s="10">
        <v>2580</v>
      </c>
      <c r="M19" s="10">
        <v>2580</v>
      </c>
      <c r="N19" s="117">
        <f t="shared" si="1"/>
        <v>102364</v>
      </c>
      <c r="O19" s="10">
        <f t="shared" si="2"/>
        <v>246844</v>
      </c>
      <c r="R19" s="46"/>
      <c r="S19" s="46"/>
      <c r="T19" s="46"/>
      <c r="U19" s="46"/>
    </row>
    <row r="20" spans="1:21" s="9" customFormat="1" ht="10.5">
      <c r="A20" s="7" t="s">
        <v>77</v>
      </c>
      <c r="B20" s="7"/>
      <c r="C20" s="7" t="s">
        <v>149</v>
      </c>
      <c r="D20" s="8"/>
      <c r="E20" s="9">
        <v>11</v>
      </c>
      <c r="F20" s="26">
        <v>2</v>
      </c>
      <c r="G20" s="26"/>
      <c r="H20" s="26">
        <v>13</v>
      </c>
      <c r="I20" s="131">
        <f t="shared" si="0"/>
        <v>26</v>
      </c>
      <c r="J20" s="10">
        <v>2536</v>
      </c>
      <c r="K20" s="228">
        <v>2580</v>
      </c>
      <c r="L20" s="10">
        <v>2580</v>
      </c>
      <c r="M20" s="10">
        <v>2580</v>
      </c>
      <c r="N20" s="117">
        <f t="shared" si="1"/>
        <v>33056</v>
      </c>
      <c r="O20" s="10">
        <f t="shared" si="2"/>
        <v>66596</v>
      </c>
      <c r="R20" s="46"/>
      <c r="S20" s="46"/>
      <c r="T20" s="46"/>
      <c r="U20" s="46"/>
    </row>
    <row r="21" spans="1:21" s="9" customFormat="1" ht="10.5">
      <c r="A21" s="7" t="s">
        <v>77</v>
      </c>
      <c r="B21" s="7"/>
      <c r="C21" s="7" t="s">
        <v>342</v>
      </c>
      <c r="D21" s="8"/>
      <c r="E21" s="9">
        <v>9</v>
      </c>
      <c r="F21" s="26">
        <v>5</v>
      </c>
      <c r="G21" s="26">
        <v>13</v>
      </c>
      <c r="H21" s="26">
        <v>12</v>
      </c>
      <c r="I21" s="131">
        <f t="shared" si="0"/>
        <v>39</v>
      </c>
      <c r="J21" s="10">
        <v>2536</v>
      </c>
      <c r="K21" s="228">
        <v>2580</v>
      </c>
      <c r="L21" s="10">
        <v>2580</v>
      </c>
      <c r="M21" s="10">
        <v>2580</v>
      </c>
      <c r="N21" s="117">
        <f t="shared" si="1"/>
        <v>35724</v>
      </c>
      <c r="O21" s="10">
        <f t="shared" si="2"/>
        <v>100224</v>
      </c>
      <c r="R21" s="46"/>
      <c r="S21" s="46"/>
      <c r="T21" s="46"/>
      <c r="U21" s="46"/>
    </row>
    <row r="22" spans="1:21" s="9" customFormat="1" ht="10.5">
      <c r="A22" s="7" t="s">
        <v>77</v>
      </c>
      <c r="B22" s="7"/>
      <c r="C22" s="7" t="s">
        <v>463</v>
      </c>
      <c r="D22" s="8" t="s">
        <v>20</v>
      </c>
      <c r="F22" s="26"/>
      <c r="G22" s="26">
        <v>2</v>
      </c>
      <c r="H22" s="26">
        <v>2</v>
      </c>
      <c r="I22" s="131">
        <f t="shared" si="0"/>
        <v>4</v>
      </c>
      <c r="J22" s="10"/>
      <c r="K22" s="228">
        <v>4492</v>
      </c>
      <c r="L22" s="10">
        <v>4492</v>
      </c>
      <c r="M22" s="10">
        <v>4492</v>
      </c>
      <c r="N22" s="117">
        <f t="shared" si="1"/>
        <v>0</v>
      </c>
      <c r="O22" s="10">
        <f t="shared" si="2"/>
        <v>17968</v>
      </c>
      <c r="R22" s="46"/>
      <c r="S22" s="46"/>
      <c r="T22" s="46"/>
      <c r="U22" s="46"/>
    </row>
    <row r="23" spans="1:21" s="9" customFormat="1" ht="10.5">
      <c r="A23" s="7" t="s">
        <v>77</v>
      </c>
      <c r="B23" s="7"/>
      <c r="C23" s="7" t="s">
        <v>148</v>
      </c>
      <c r="D23" s="8"/>
      <c r="E23" s="9">
        <v>4</v>
      </c>
      <c r="F23" s="26">
        <v>-1</v>
      </c>
      <c r="G23" s="26"/>
      <c r="H23" s="26">
        <v>2</v>
      </c>
      <c r="I23" s="131">
        <f t="shared" si="0"/>
        <v>5</v>
      </c>
      <c r="J23" s="10">
        <v>2500</v>
      </c>
      <c r="K23" s="228">
        <v>2580</v>
      </c>
      <c r="L23" s="10">
        <v>2580</v>
      </c>
      <c r="M23" s="10">
        <v>2580</v>
      </c>
      <c r="N23" s="117">
        <f t="shared" si="1"/>
        <v>7420</v>
      </c>
      <c r="O23" s="10">
        <f t="shared" si="2"/>
        <v>12580</v>
      </c>
      <c r="R23" s="46"/>
      <c r="S23" s="46"/>
      <c r="T23" s="46"/>
      <c r="U23" s="46"/>
    </row>
    <row r="24" spans="1:21" s="9" customFormat="1" ht="10.5">
      <c r="A24" s="7" t="s">
        <v>77</v>
      </c>
      <c r="B24" s="7"/>
      <c r="C24" s="7" t="s">
        <v>195</v>
      </c>
      <c r="D24" s="8"/>
      <c r="E24" s="9">
        <v>2</v>
      </c>
      <c r="F24" s="26"/>
      <c r="G24" s="26"/>
      <c r="H24" s="26"/>
      <c r="I24" s="131">
        <f t="shared" si="0"/>
        <v>2</v>
      </c>
      <c r="J24" s="10">
        <v>4416</v>
      </c>
      <c r="K24" s="10">
        <v>4416</v>
      </c>
      <c r="L24" s="10">
        <v>4416</v>
      </c>
      <c r="M24" s="10">
        <v>4416</v>
      </c>
      <c r="N24" s="117">
        <f t="shared" si="1"/>
        <v>8832</v>
      </c>
      <c r="O24" s="10">
        <f t="shared" si="2"/>
        <v>8832</v>
      </c>
      <c r="P24" s="9" t="s">
        <v>268</v>
      </c>
      <c r="R24" s="46"/>
      <c r="S24" s="46"/>
      <c r="T24" s="46"/>
      <c r="U24" s="46"/>
    </row>
    <row r="25" spans="1:21" s="9" customFormat="1" ht="10.5">
      <c r="A25" s="7" t="s">
        <v>77</v>
      </c>
      <c r="B25" s="7"/>
      <c r="C25" s="7" t="s">
        <v>335</v>
      </c>
      <c r="D25" s="8"/>
      <c r="E25" s="9">
        <v>1</v>
      </c>
      <c r="F25" s="26"/>
      <c r="G25" s="26"/>
      <c r="H25" s="26"/>
      <c r="I25" s="131">
        <f t="shared" si="0"/>
        <v>1</v>
      </c>
      <c r="J25" s="10">
        <v>2500</v>
      </c>
      <c r="K25" s="10">
        <v>2500</v>
      </c>
      <c r="L25" s="10">
        <v>2500</v>
      </c>
      <c r="M25" s="10">
        <v>2500</v>
      </c>
      <c r="N25" s="117">
        <f t="shared" si="1"/>
        <v>2500</v>
      </c>
      <c r="O25" s="10">
        <f t="shared" si="2"/>
        <v>2500</v>
      </c>
      <c r="P25" s="9" t="s">
        <v>268</v>
      </c>
      <c r="R25" s="46"/>
      <c r="S25" s="46"/>
      <c r="T25" s="46"/>
      <c r="U25" s="46"/>
    </row>
    <row r="26" spans="1:21" s="9" customFormat="1" ht="10.5">
      <c r="A26" s="7" t="s">
        <v>77</v>
      </c>
      <c r="B26" s="7"/>
      <c r="C26" s="7" t="s">
        <v>336</v>
      </c>
      <c r="D26" s="8"/>
      <c r="E26" s="9">
        <v>1</v>
      </c>
      <c r="F26" s="26">
        <v>-1</v>
      </c>
      <c r="G26" s="26"/>
      <c r="H26" s="26"/>
      <c r="I26" s="131">
        <f t="shared" si="0"/>
        <v>0</v>
      </c>
      <c r="J26" s="10">
        <v>2500</v>
      </c>
      <c r="K26" s="10">
        <v>2500</v>
      </c>
      <c r="L26" s="10">
        <v>2500</v>
      </c>
      <c r="M26" s="10">
        <v>2500</v>
      </c>
      <c r="N26" s="117">
        <f t="shared" si="1"/>
        <v>0</v>
      </c>
      <c r="O26" s="10">
        <f t="shared" si="2"/>
        <v>0</v>
      </c>
      <c r="P26" s="9" t="s">
        <v>268</v>
      </c>
      <c r="R26" s="46"/>
      <c r="S26" s="46"/>
      <c r="T26" s="46"/>
      <c r="U26" s="46"/>
    </row>
    <row r="27" spans="1:21" s="9" customFormat="1" ht="10.5">
      <c r="A27" s="7" t="s">
        <v>77</v>
      </c>
      <c r="B27" s="7"/>
      <c r="C27" s="7" t="s">
        <v>147</v>
      </c>
      <c r="D27" s="8"/>
      <c r="E27" s="9">
        <v>1</v>
      </c>
      <c r="F27" s="26"/>
      <c r="G27" s="26"/>
      <c r="H27" s="26">
        <v>1</v>
      </c>
      <c r="I27" s="131">
        <f t="shared" si="0"/>
        <v>2</v>
      </c>
      <c r="J27" s="10">
        <v>2500</v>
      </c>
      <c r="K27" s="10">
        <v>2500</v>
      </c>
      <c r="L27" s="10">
        <v>2500</v>
      </c>
      <c r="M27" s="10">
        <v>2500</v>
      </c>
      <c r="N27" s="117">
        <f t="shared" si="1"/>
        <v>2500</v>
      </c>
      <c r="O27" s="10">
        <f t="shared" si="2"/>
        <v>5000</v>
      </c>
      <c r="P27" s="9" t="s">
        <v>268</v>
      </c>
      <c r="R27" s="46"/>
      <c r="S27" s="46"/>
      <c r="T27" s="46"/>
      <c r="U27" s="46"/>
    </row>
    <row r="28" spans="1:21" s="9" customFormat="1" ht="10.5">
      <c r="A28" s="7" t="s">
        <v>77</v>
      </c>
      <c r="B28" s="7"/>
      <c r="C28" s="7" t="s">
        <v>169</v>
      </c>
      <c r="D28" s="8"/>
      <c r="F28" s="26"/>
      <c r="G28" s="26"/>
      <c r="H28" s="26">
        <v>5</v>
      </c>
      <c r="I28" s="131">
        <f t="shared" si="0"/>
        <v>5</v>
      </c>
      <c r="J28" s="10">
        <v>2536</v>
      </c>
      <c r="K28" s="228">
        <v>2580</v>
      </c>
      <c r="L28" s="10">
        <v>2580</v>
      </c>
      <c r="M28" s="10">
        <v>2580</v>
      </c>
      <c r="N28" s="117">
        <f t="shared" si="1"/>
        <v>0</v>
      </c>
      <c r="O28" s="10">
        <f t="shared" si="2"/>
        <v>12900</v>
      </c>
      <c r="R28" s="46"/>
      <c r="S28" s="46"/>
      <c r="T28" s="46"/>
      <c r="U28" s="46"/>
    </row>
    <row r="29" spans="1:21" s="9" customFormat="1" ht="10.5">
      <c r="A29" s="7"/>
      <c r="B29" s="7"/>
      <c r="C29" s="7"/>
      <c r="D29" s="8"/>
      <c r="F29" s="26"/>
      <c r="G29" s="26"/>
      <c r="H29" s="26"/>
      <c r="I29" s="131"/>
      <c r="J29" s="10"/>
      <c r="K29" s="10"/>
      <c r="L29" s="10"/>
      <c r="M29" s="10"/>
      <c r="N29" s="117"/>
      <c r="O29" s="10">
        <f t="shared" si="2"/>
        <v>0</v>
      </c>
      <c r="R29" s="46"/>
      <c r="S29" s="46"/>
      <c r="T29" s="46"/>
      <c r="U29" s="46"/>
    </row>
    <row r="30" spans="1:21" s="9" customFormat="1" ht="10.5">
      <c r="A30" s="7" t="s">
        <v>26</v>
      </c>
      <c r="B30" s="7" t="s">
        <v>28</v>
      </c>
      <c r="C30" s="7" t="s">
        <v>104</v>
      </c>
      <c r="D30" s="8"/>
      <c r="E30" s="9">
        <v>4</v>
      </c>
      <c r="F30" s="26">
        <v>24</v>
      </c>
      <c r="G30" s="26">
        <v>2</v>
      </c>
      <c r="H30" s="26">
        <v>14</v>
      </c>
      <c r="I30" s="131">
        <f>E30+F30+G30+H30</f>
        <v>44</v>
      </c>
      <c r="J30" s="10">
        <v>2500</v>
      </c>
      <c r="K30" s="228">
        <v>2500</v>
      </c>
      <c r="L30" s="10">
        <v>2500</v>
      </c>
      <c r="M30" s="10">
        <v>2500</v>
      </c>
      <c r="N30" s="117">
        <f>$J30*$E30+$K30*$F30</f>
        <v>70000</v>
      </c>
      <c r="O30" s="10">
        <f t="shared" si="2"/>
        <v>110000</v>
      </c>
      <c r="R30" s="46"/>
      <c r="S30" s="46"/>
      <c r="T30" s="46"/>
      <c r="U30" s="46"/>
    </row>
    <row r="31" spans="1:21" s="133" customFormat="1" ht="12.75">
      <c r="A31" s="134"/>
      <c r="B31" s="110"/>
      <c r="C31" s="110"/>
      <c r="D31" s="111"/>
      <c r="E31" s="68"/>
      <c r="F31" s="75"/>
      <c r="G31" s="75"/>
      <c r="H31" s="75"/>
      <c r="I31" s="131"/>
      <c r="J31" s="112"/>
      <c r="K31" s="112"/>
      <c r="L31" s="112"/>
      <c r="M31" s="112"/>
      <c r="N31" s="132"/>
      <c r="O31" s="112"/>
      <c r="P31" s="135"/>
      <c r="Q31" s="135"/>
      <c r="R31" s="46"/>
      <c r="S31" s="46"/>
      <c r="T31" s="46"/>
      <c r="U31" s="46"/>
    </row>
    <row r="32" spans="3:21" s="88" customFormat="1" ht="10.5">
      <c r="C32" s="88" t="s">
        <v>7</v>
      </c>
      <c r="E32" s="90">
        <f>SUM(E3:E31)</f>
        <v>1269</v>
      </c>
      <c r="F32" s="90">
        <f>SUM(F3:F31)</f>
        <v>1063</v>
      </c>
      <c r="G32" s="90">
        <f>SUM(G3:G31)</f>
        <v>962</v>
      </c>
      <c r="H32" s="90">
        <f>SUM(H3:H31)</f>
        <v>1192</v>
      </c>
      <c r="I32" s="156">
        <f>SUM(I3:I31)</f>
        <v>4486</v>
      </c>
      <c r="L32" s="4"/>
      <c r="N32" s="90">
        <f>SUM(N3:N31)</f>
        <v>3225383</v>
      </c>
      <c r="O32" s="90">
        <f>SUM(O3:O31)</f>
        <v>6197336</v>
      </c>
      <c r="R32" s="101"/>
      <c r="S32" s="101"/>
      <c r="T32" s="101"/>
      <c r="U32" s="101"/>
    </row>
    <row r="33" spans="5:21" s="58" customFormat="1" ht="12.75">
      <c r="E33" s="143"/>
      <c r="F33" s="9"/>
      <c r="G33" s="143"/>
      <c r="H33" s="143"/>
      <c r="I33" s="131"/>
      <c r="L33" s="238"/>
      <c r="N33" s="143"/>
      <c r="O33" s="143"/>
      <c r="R33" s="46"/>
      <c r="S33" s="46"/>
      <c r="T33" s="46"/>
      <c r="U33" s="46"/>
    </row>
    <row r="34" spans="3:12" ht="12.75">
      <c r="C34" t="s">
        <v>165</v>
      </c>
      <c r="F34" s="9"/>
      <c r="I34" s="131"/>
      <c r="L34" s="56"/>
    </row>
    <row r="35" spans="1:16" ht="12.75">
      <c r="A35" s="6" t="s">
        <v>29</v>
      </c>
      <c r="B35" s="7" t="s">
        <v>30</v>
      </c>
      <c r="C35" s="7" t="s">
        <v>139</v>
      </c>
      <c r="D35" s="8" t="s">
        <v>22</v>
      </c>
      <c r="E35" s="9">
        <v>2</v>
      </c>
      <c r="F35" s="9"/>
      <c r="G35" s="9"/>
      <c r="H35" s="26"/>
      <c r="I35" s="131">
        <f>E35+F35+G35+H35</f>
        <v>2</v>
      </c>
      <c r="J35" s="10">
        <v>4354.84</v>
      </c>
      <c r="K35" s="10">
        <v>4354.84</v>
      </c>
      <c r="L35" s="10">
        <v>4354.84</v>
      </c>
      <c r="M35" s="10"/>
      <c r="N35" s="117">
        <f>$J35*$E35+$K35*$F35</f>
        <v>8709.68</v>
      </c>
      <c r="O35" s="10">
        <f>N35+G35*L35+H35*M35</f>
        <v>8709.68</v>
      </c>
      <c r="P35" s="9" t="s">
        <v>268</v>
      </c>
    </row>
    <row r="36" spans="1:16" ht="12.75">
      <c r="A36" s="6" t="s">
        <v>29</v>
      </c>
      <c r="B36" s="7" t="s">
        <v>30</v>
      </c>
      <c r="C36" s="7" t="s">
        <v>168</v>
      </c>
      <c r="D36" s="8" t="s">
        <v>20</v>
      </c>
      <c r="E36" s="9">
        <v>10</v>
      </c>
      <c r="F36" s="9"/>
      <c r="G36" s="9"/>
      <c r="H36" s="26"/>
      <c r="I36" s="131">
        <f>E36+F36+G36+H36</f>
        <v>10</v>
      </c>
      <c r="J36" s="10">
        <v>2500</v>
      </c>
      <c r="K36" s="10">
        <v>2500</v>
      </c>
      <c r="L36" s="10">
        <v>2500</v>
      </c>
      <c r="M36" s="10"/>
      <c r="N36" s="117">
        <f>$J36*$E36+$K36*$F36</f>
        <v>25000</v>
      </c>
      <c r="O36" s="10">
        <f>N36+G36*L36+H36*M36</f>
        <v>25000</v>
      </c>
      <c r="P36" s="9" t="s">
        <v>268</v>
      </c>
    </row>
    <row r="37" spans="1:16" ht="12.75">
      <c r="A37" s="6" t="s">
        <v>77</v>
      </c>
      <c r="B37" s="7" t="s">
        <v>79</v>
      </c>
      <c r="C37" s="21" t="s">
        <v>354</v>
      </c>
      <c r="D37" s="8" t="s">
        <v>20</v>
      </c>
      <c r="E37" s="9"/>
      <c r="F37" s="9">
        <v>10</v>
      </c>
      <c r="G37">
        <v>4</v>
      </c>
      <c r="H37">
        <v>2</v>
      </c>
      <c r="I37" s="131">
        <f>E37+F37+G37+H37</f>
        <v>16</v>
      </c>
      <c r="K37" s="228">
        <v>4492</v>
      </c>
      <c r="L37" s="10">
        <v>4492</v>
      </c>
      <c r="M37" s="228"/>
      <c r="N37" s="117">
        <f>$J37*$E37+$K37*$F37</f>
        <v>44920</v>
      </c>
      <c r="O37" s="10">
        <f>N37+G37*L37+H37*M37</f>
        <v>62888</v>
      </c>
      <c r="P37" s="9"/>
    </row>
    <row r="38" spans="1:16" s="21" customFormat="1" ht="10.5">
      <c r="A38" s="6" t="s">
        <v>77</v>
      </c>
      <c r="B38" s="7" t="s">
        <v>79</v>
      </c>
      <c r="C38" s="21" t="s">
        <v>462</v>
      </c>
      <c r="D38" s="8" t="s">
        <v>22</v>
      </c>
      <c r="E38" s="9"/>
      <c r="F38" s="9"/>
      <c r="G38" s="21">
        <v>9</v>
      </c>
      <c r="H38" s="21">
        <v>2</v>
      </c>
      <c r="I38" s="239">
        <f>E38+F38+G38+H38</f>
        <v>11</v>
      </c>
      <c r="K38" s="21">
        <v>4492</v>
      </c>
      <c r="L38" s="21">
        <v>4492</v>
      </c>
      <c r="N38" s="117">
        <f>$J38*$E38+$K38*$F38</f>
        <v>0</v>
      </c>
      <c r="O38" s="10">
        <f>N38+G38*L38+H38*M38</f>
        <v>40428</v>
      </c>
      <c r="P38" s="9" t="s">
        <v>268</v>
      </c>
    </row>
  </sheetData>
  <printOptions gridLines="1"/>
  <pageMargins left="0.7874015748031497" right="0.7874015748031497" top="0.984251968503937" bottom="0.984251968503937" header="0.5118110236220472" footer="0.5118110236220472"/>
  <pageSetup blackAndWhite="1" fitToHeight="1" fitToWidth="1" orientation="portrait" paperSize="9" scale="68" r:id="rId1"/>
  <headerFooter alignWithMargins="0">
    <oddHeader>&amp;CMaskere levert  til NAV 2007&amp;R19.02.2008 OA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workbookViewId="0" topLeftCell="A1">
      <pane ySplit="3" topLeftCell="BM71" activePane="bottomLeft" state="frozen"/>
      <selection pane="topLeft" activeCell="A1" sqref="A1"/>
      <selection pane="bottomLeft" activeCell="A101" sqref="A101"/>
    </sheetView>
  </sheetViews>
  <sheetFormatPr defaultColWidth="11.421875" defaultRowHeight="12.75"/>
  <cols>
    <col min="1" max="1" width="16.140625" style="56" customWidth="1"/>
    <col min="2" max="5" width="11.421875" style="56" customWidth="1"/>
    <col min="6" max="6" width="14.421875" style="56" bestFit="1" customWidth="1"/>
    <col min="7" max="7" width="0.9921875" style="241" customWidth="1"/>
    <col min="8" max="8" width="16.140625" style="56" bestFit="1" customWidth="1"/>
    <col min="9" max="12" width="11.421875" style="56" customWidth="1"/>
    <col min="13" max="13" width="21.00390625" style="56" customWidth="1"/>
    <col min="14" max="16384" width="11.421875" style="56" customWidth="1"/>
  </cols>
  <sheetData>
    <row r="1" spans="1:11" ht="12.75">
      <c r="A1" s="240" t="s">
        <v>478</v>
      </c>
      <c r="B1" s="240" t="s">
        <v>510</v>
      </c>
      <c r="C1" s="240" t="s">
        <v>509</v>
      </c>
      <c r="D1" s="240" t="s">
        <v>508</v>
      </c>
      <c r="E1" s="240" t="s">
        <v>507</v>
      </c>
      <c r="F1" s="240" t="s">
        <v>506</v>
      </c>
      <c r="H1" s="242" t="s">
        <v>478</v>
      </c>
      <c r="I1" s="242" t="s">
        <v>17</v>
      </c>
      <c r="J1" s="242" t="s">
        <v>485</v>
      </c>
      <c r="K1" s="242" t="s">
        <v>471</v>
      </c>
    </row>
    <row r="2" spans="1:11" ht="12.75">
      <c r="A2" s="240" t="s">
        <v>479</v>
      </c>
      <c r="B2" s="240"/>
      <c r="C2" s="240" t="s">
        <v>472</v>
      </c>
      <c r="D2" s="240" t="s">
        <v>472</v>
      </c>
      <c r="E2" s="240" t="s">
        <v>503</v>
      </c>
      <c r="F2" s="240" t="s">
        <v>504</v>
      </c>
      <c r="H2" s="242" t="s">
        <v>480</v>
      </c>
      <c r="I2" s="242"/>
      <c r="J2" s="242" t="s">
        <v>472</v>
      </c>
      <c r="K2" s="242" t="s">
        <v>472</v>
      </c>
    </row>
    <row r="3" spans="1:11" ht="12.75">
      <c r="A3" s="240"/>
      <c r="B3" s="240"/>
      <c r="C3" s="240" t="s">
        <v>511</v>
      </c>
      <c r="D3" s="240" t="s">
        <v>511</v>
      </c>
      <c r="E3" s="240"/>
      <c r="F3" s="240" t="s">
        <v>505</v>
      </c>
      <c r="H3" s="242"/>
      <c r="I3" s="242"/>
      <c r="J3" s="242"/>
      <c r="K3" s="242"/>
    </row>
    <row r="4" ht="15.75">
      <c r="A4" s="243" t="s">
        <v>437</v>
      </c>
    </row>
    <row r="5" spans="1:11" ht="12.75">
      <c r="A5" s="56" t="s">
        <v>473</v>
      </c>
      <c r="B5" s="56">
        <v>35</v>
      </c>
      <c r="C5" s="56">
        <v>350</v>
      </c>
      <c r="D5" s="244">
        <f>B5*C5</f>
        <v>12250</v>
      </c>
      <c r="E5" s="244"/>
      <c r="F5" s="244"/>
      <c r="H5" s="56" t="s">
        <v>473</v>
      </c>
      <c r="K5" s="56">
        <f>I5*J5</f>
        <v>0</v>
      </c>
    </row>
    <row r="6" spans="1:11" ht="12.75">
      <c r="A6" s="56" t="s">
        <v>474</v>
      </c>
      <c r="B6" s="56">
        <v>77</v>
      </c>
      <c r="C6" s="56">
        <v>750</v>
      </c>
      <c r="D6" s="244">
        <f>B6*C6</f>
        <v>57750</v>
      </c>
      <c r="E6" s="244"/>
      <c r="F6" s="244"/>
      <c r="H6" s="56" t="s">
        <v>474</v>
      </c>
      <c r="K6" s="56">
        <f>I6*J6</f>
        <v>0</v>
      </c>
    </row>
    <row r="7" spans="1:11" ht="12.75">
      <c r="A7" s="56" t="s">
        <v>475</v>
      </c>
      <c r="B7" s="56">
        <v>12</v>
      </c>
      <c r="C7" s="56">
        <v>1250</v>
      </c>
      <c r="D7" s="244">
        <f>B7*C7</f>
        <v>15000</v>
      </c>
      <c r="E7" s="244"/>
      <c r="F7" s="244"/>
      <c r="H7" s="56" t="s">
        <v>475</v>
      </c>
      <c r="K7" s="56">
        <f>I7*J7</f>
        <v>0</v>
      </c>
    </row>
    <row r="8" spans="1:11" ht="12.75">
      <c r="A8" s="56" t="s">
        <v>476</v>
      </c>
      <c r="D8" s="244">
        <f>B8*C8</f>
        <v>0</v>
      </c>
      <c r="E8" s="244"/>
      <c r="F8" s="244"/>
      <c r="H8" s="56" t="s">
        <v>476</v>
      </c>
      <c r="K8" s="56">
        <f>I8*J8</f>
        <v>0</v>
      </c>
    </row>
    <row r="9" spans="1:11" ht="12.75">
      <c r="A9" s="56" t="s">
        <v>477</v>
      </c>
      <c r="B9" s="56">
        <v>1</v>
      </c>
      <c r="C9" s="244">
        <v>2500</v>
      </c>
      <c r="D9" s="244">
        <f>B9*C9</f>
        <v>2500</v>
      </c>
      <c r="E9" s="244"/>
      <c r="F9" s="244"/>
      <c r="H9" s="56" t="s">
        <v>477</v>
      </c>
      <c r="K9" s="56">
        <f>I9*J9</f>
        <v>0</v>
      </c>
    </row>
    <row r="10" spans="1:11" ht="12.75">
      <c r="A10" s="65" t="s">
        <v>7</v>
      </c>
      <c r="B10" s="65"/>
      <c r="C10" s="65"/>
      <c r="D10" s="245">
        <f>SUM(D5:D9)</f>
        <v>87500</v>
      </c>
      <c r="E10" s="245">
        <f>Høreapparat!$J$14</f>
        <v>181</v>
      </c>
      <c r="F10" s="245">
        <f>D10/E10</f>
        <v>483.42541436464086</v>
      </c>
      <c r="G10" s="246"/>
      <c r="H10" s="65" t="s">
        <v>7</v>
      </c>
      <c r="I10" s="65"/>
      <c r="J10" s="65"/>
      <c r="K10" s="65">
        <f>SUM(K5:K9)</f>
        <v>0</v>
      </c>
    </row>
    <row r="11" spans="1:11" ht="12.75">
      <c r="A11" s="238"/>
      <c r="B11" s="238"/>
      <c r="C11" s="238"/>
      <c r="D11" s="251"/>
      <c r="E11" s="251"/>
      <c r="F11" s="251"/>
      <c r="G11" s="247"/>
      <c r="H11" s="238"/>
      <c r="I11" s="238"/>
      <c r="J11" s="238"/>
      <c r="K11" s="238"/>
    </row>
    <row r="12" spans="1:11" ht="15.75">
      <c r="A12" s="243" t="s">
        <v>132</v>
      </c>
      <c r="B12" s="244"/>
      <c r="C12" s="244"/>
      <c r="D12" s="244"/>
      <c r="E12" s="244"/>
      <c r="F12" s="244"/>
      <c r="I12" s="244"/>
      <c r="J12" s="244"/>
      <c r="K12" s="244"/>
    </row>
    <row r="13" spans="1:11" ht="12.75">
      <c r="A13" s="56" t="s">
        <v>473</v>
      </c>
      <c r="B13" s="244">
        <v>15</v>
      </c>
      <c r="C13" s="244">
        <v>360</v>
      </c>
      <c r="D13" s="244">
        <f>B13*C13</f>
        <v>5400</v>
      </c>
      <c r="E13" s="244"/>
      <c r="F13" s="244"/>
      <c r="G13" s="248"/>
      <c r="H13" s="244" t="s">
        <v>473</v>
      </c>
      <c r="I13" s="244"/>
      <c r="J13" s="244"/>
      <c r="K13" s="244">
        <f>I13*J13</f>
        <v>0</v>
      </c>
    </row>
    <row r="14" spans="1:11" ht="12.75">
      <c r="A14" s="56" t="s">
        <v>474</v>
      </c>
      <c r="B14" s="244">
        <v>65</v>
      </c>
      <c r="C14" s="244">
        <v>630</v>
      </c>
      <c r="D14" s="244">
        <f>B14*C14</f>
        <v>40950</v>
      </c>
      <c r="E14" s="244"/>
      <c r="F14" s="244"/>
      <c r="G14" s="248"/>
      <c r="H14" s="244" t="s">
        <v>474</v>
      </c>
      <c r="I14" s="244"/>
      <c r="J14" s="244"/>
      <c r="K14" s="244">
        <f>I14*J14</f>
        <v>0</v>
      </c>
    </row>
    <row r="15" spans="1:11" ht="12.75">
      <c r="A15" s="56" t="s">
        <v>475</v>
      </c>
      <c r="B15" s="244">
        <v>72</v>
      </c>
      <c r="C15" s="244">
        <v>1050</v>
      </c>
      <c r="D15" s="244">
        <f>B15*C15</f>
        <v>75600</v>
      </c>
      <c r="E15" s="244"/>
      <c r="F15" s="244"/>
      <c r="G15" s="248"/>
      <c r="H15" s="244" t="s">
        <v>475</v>
      </c>
      <c r="I15" s="244"/>
      <c r="J15" s="244"/>
      <c r="K15" s="244">
        <f>I15*J15</f>
        <v>0</v>
      </c>
    </row>
    <row r="16" spans="1:11" ht="12.75">
      <c r="A16" s="56" t="s">
        <v>476</v>
      </c>
      <c r="B16" s="244">
        <v>1</v>
      </c>
      <c r="C16" s="244">
        <v>1360</v>
      </c>
      <c r="D16" s="244">
        <f>B16*C16</f>
        <v>1360</v>
      </c>
      <c r="E16" s="244"/>
      <c r="F16" s="244"/>
      <c r="G16" s="248"/>
      <c r="H16" s="244" t="s">
        <v>476</v>
      </c>
      <c r="I16" s="244"/>
      <c r="J16" s="244"/>
      <c r="K16" s="244">
        <f>I16*J16</f>
        <v>0</v>
      </c>
    </row>
    <row r="17" spans="1:11" ht="12.75">
      <c r="A17" s="56" t="s">
        <v>477</v>
      </c>
      <c r="B17" s="244">
        <v>2</v>
      </c>
      <c r="C17" s="244">
        <v>2700</v>
      </c>
      <c r="D17" s="244">
        <f>B17*C17</f>
        <v>5400</v>
      </c>
      <c r="E17" s="244"/>
      <c r="F17" s="244"/>
      <c r="G17" s="248"/>
      <c r="H17" s="244" t="s">
        <v>477</v>
      </c>
      <c r="I17" s="244"/>
      <c r="J17" s="244"/>
      <c r="K17" s="244">
        <f>I17*J17</f>
        <v>0</v>
      </c>
    </row>
    <row r="18" spans="1:11" ht="12.75">
      <c r="A18" s="65" t="s">
        <v>7</v>
      </c>
      <c r="B18" s="245"/>
      <c r="C18" s="245"/>
      <c r="D18" s="245">
        <f>SUM(D13:D17)</f>
        <v>128710</v>
      </c>
      <c r="E18" s="245">
        <f>Høreapparat!$J$28</f>
        <v>352</v>
      </c>
      <c r="F18" s="245">
        <f>D18/E18</f>
        <v>365.65340909090907</v>
      </c>
      <c r="G18" s="249"/>
      <c r="H18" s="245" t="s">
        <v>7</v>
      </c>
      <c r="I18" s="245"/>
      <c r="J18" s="245"/>
      <c r="K18" s="245">
        <f>SUM(K13:K17)</f>
        <v>0</v>
      </c>
    </row>
    <row r="19" spans="2:11" ht="12.75">
      <c r="B19" s="244"/>
      <c r="C19" s="244"/>
      <c r="D19" s="244"/>
      <c r="E19" s="244"/>
      <c r="F19" s="244"/>
      <c r="I19" s="244"/>
      <c r="J19" s="244"/>
      <c r="K19" s="244"/>
    </row>
    <row r="20" spans="1:11" ht="15.75">
      <c r="A20" s="250" t="s">
        <v>0</v>
      </c>
      <c r="B20" s="244"/>
      <c r="C20" s="244"/>
      <c r="D20" s="244"/>
      <c r="E20" s="244"/>
      <c r="F20" s="244"/>
      <c r="G20" s="248"/>
      <c r="H20" s="244"/>
      <c r="I20" s="244"/>
      <c r="J20" s="244"/>
      <c r="K20" s="244"/>
    </row>
    <row r="21" spans="1:11" ht="12.75">
      <c r="A21" s="244" t="s">
        <v>473</v>
      </c>
      <c r="B21" s="244">
        <v>400</v>
      </c>
      <c r="C21" s="244">
        <v>368</v>
      </c>
      <c r="D21" s="244">
        <f>B21*C21</f>
        <v>147200</v>
      </c>
      <c r="E21" s="244"/>
      <c r="F21" s="244"/>
      <c r="G21" s="248"/>
      <c r="H21" s="244" t="s">
        <v>473</v>
      </c>
      <c r="I21" s="244">
        <v>14</v>
      </c>
      <c r="J21" s="244">
        <v>368</v>
      </c>
      <c r="K21" s="244">
        <f>I21*J21</f>
        <v>5152</v>
      </c>
    </row>
    <row r="22" spans="1:11" ht="12.75">
      <c r="A22" s="244" t="s">
        <v>474</v>
      </c>
      <c r="B22" s="244">
        <v>800</v>
      </c>
      <c r="C22" s="244">
        <v>752</v>
      </c>
      <c r="D22" s="244">
        <f>B22*C22</f>
        <v>601600</v>
      </c>
      <c r="E22" s="244"/>
      <c r="F22" s="244"/>
      <c r="G22" s="248"/>
      <c r="H22" s="244" t="s">
        <v>474</v>
      </c>
      <c r="I22" s="244">
        <v>30</v>
      </c>
      <c r="J22" s="244">
        <v>752</v>
      </c>
      <c r="K22" s="244">
        <f>I22*J22</f>
        <v>22560</v>
      </c>
    </row>
    <row r="23" spans="1:11" ht="12.75">
      <c r="A23" s="244" t="s">
        <v>475</v>
      </c>
      <c r="B23" s="244">
        <v>425</v>
      </c>
      <c r="C23" s="244">
        <v>1300</v>
      </c>
      <c r="D23" s="244">
        <f>B23*C23</f>
        <v>552500</v>
      </c>
      <c r="E23" s="244"/>
      <c r="F23" s="244"/>
      <c r="G23" s="248"/>
      <c r="H23" s="244" t="s">
        <v>475</v>
      </c>
      <c r="I23" s="244">
        <v>12</v>
      </c>
      <c r="J23" s="244">
        <v>1300</v>
      </c>
      <c r="K23" s="244">
        <f>I23*J23</f>
        <v>15600</v>
      </c>
    </row>
    <row r="24" spans="1:11" ht="12.75">
      <c r="A24" s="244" t="s">
        <v>476</v>
      </c>
      <c r="B24" s="244">
        <v>14</v>
      </c>
      <c r="C24" s="244">
        <v>2180</v>
      </c>
      <c r="D24" s="244">
        <f>B24*C24</f>
        <v>30520</v>
      </c>
      <c r="E24" s="244"/>
      <c r="F24" s="244"/>
      <c r="G24" s="248"/>
      <c r="H24" s="244" t="s">
        <v>476</v>
      </c>
      <c r="I24" s="244"/>
      <c r="J24" s="244"/>
      <c r="K24" s="244">
        <f>I24*J24</f>
        <v>0</v>
      </c>
    </row>
    <row r="25" spans="1:11" ht="12.75">
      <c r="A25" s="244" t="s">
        <v>477</v>
      </c>
      <c r="B25" s="244">
        <v>139</v>
      </c>
      <c r="C25" s="244">
        <v>3360</v>
      </c>
      <c r="D25" s="244">
        <f>B25*C25</f>
        <v>467040</v>
      </c>
      <c r="E25" s="244"/>
      <c r="F25" s="244"/>
      <c r="G25" s="248"/>
      <c r="H25" s="244" t="s">
        <v>477</v>
      </c>
      <c r="I25" s="244"/>
      <c r="J25" s="244">
        <v>2340</v>
      </c>
      <c r="K25" s="244">
        <f>I25*J25</f>
        <v>0</v>
      </c>
    </row>
    <row r="26" spans="1:11" ht="12.75">
      <c r="A26" s="245" t="s">
        <v>7</v>
      </c>
      <c r="B26" s="245">
        <f>SUM(B21:B25)</f>
        <v>1778</v>
      </c>
      <c r="C26" s="245"/>
      <c r="D26" s="245">
        <f>SUM(D21:D25)</f>
        <v>1798860</v>
      </c>
      <c r="E26" s="245">
        <f>Høreapparat!$J$65</f>
        <v>5361</v>
      </c>
      <c r="F26" s="245">
        <f>D26/E26</f>
        <v>335.54560716284277</v>
      </c>
      <c r="G26" s="249"/>
      <c r="H26" s="245" t="s">
        <v>7</v>
      </c>
      <c r="I26" s="245">
        <f>SUM(I21:I25)</f>
        <v>56</v>
      </c>
      <c r="J26" s="245"/>
      <c r="K26" s="245">
        <f>SUM(K21:K25)</f>
        <v>43312</v>
      </c>
    </row>
    <row r="27" spans="1:11" ht="12.75">
      <c r="A27" s="251"/>
      <c r="B27" s="251"/>
      <c r="C27" s="251"/>
      <c r="D27" s="251"/>
      <c r="E27" s="251"/>
      <c r="F27" s="251"/>
      <c r="G27" s="252"/>
      <c r="H27" s="251"/>
      <c r="I27" s="251"/>
      <c r="J27" s="251"/>
      <c r="K27" s="251"/>
    </row>
    <row r="28" spans="1:11" ht="15.75">
      <c r="A28" s="243" t="s">
        <v>72</v>
      </c>
      <c r="I28" s="244"/>
      <c r="J28" s="244"/>
      <c r="K28" s="244"/>
    </row>
    <row r="29" spans="1:11" ht="12.75">
      <c r="A29" s="56" t="s">
        <v>473</v>
      </c>
      <c r="B29" s="244">
        <v>594</v>
      </c>
      <c r="C29" s="244">
        <v>400</v>
      </c>
      <c r="D29" s="244">
        <f>B29*C29</f>
        <v>237600</v>
      </c>
      <c r="E29" s="244"/>
      <c r="F29" s="244"/>
      <c r="H29" s="56" t="s">
        <v>473</v>
      </c>
      <c r="I29" s="244"/>
      <c r="J29" s="244"/>
      <c r="K29" s="244">
        <f>I29*J29</f>
        <v>0</v>
      </c>
    </row>
    <row r="30" spans="1:11" ht="12.75">
      <c r="A30" s="56" t="s">
        <v>474</v>
      </c>
      <c r="B30" s="244">
        <v>481</v>
      </c>
      <c r="C30" s="244">
        <v>860</v>
      </c>
      <c r="D30" s="244">
        <f>B30*C30</f>
        <v>413660</v>
      </c>
      <c r="E30" s="244"/>
      <c r="F30" s="244"/>
      <c r="H30" s="56" t="s">
        <v>474</v>
      </c>
      <c r="I30" s="244"/>
      <c r="J30" s="244"/>
      <c r="K30" s="244">
        <f>I30*J30</f>
        <v>0</v>
      </c>
    </row>
    <row r="31" spans="1:11" ht="12.75">
      <c r="A31" s="56" t="s">
        <v>475</v>
      </c>
      <c r="B31" s="244">
        <v>72</v>
      </c>
      <c r="C31" s="244">
        <v>1450</v>
      </c>
      <c r="D31" s="244">
        <f>B31*C31</f>
        <v>104400</v>
      </c>
      <c r="E31" s="244"/>
      <c r="F31" s="244"/>
      <c r="H31" s="56" t="s">
        <v>475</v>
      </c>
      <c r="I31" s="244"/>
      <c r="J31" s="244"/>
      <c r="K31" s="244">
        <f>I31*J31</f>
        <v>0</v>
      </c>
    </row>
    <row r="32" spans="1:11" ht="12.75">
      <c r="A32" s="56" t="s">
        <v>476</v>
      </c>
      <c r="B32" s="244">
        <v>3</v>
      </c>
      <c r="C32" s="244">
        <v>1930</v>
      </c>
      <c r="D32" s="244">
        <f>B32*C32</f>
        <v>5790</v>
      </c>
      <c r="E32" s="244"/>
      <c r="F32" s="244"/>
      <c r="H32" s="56" t="s">
        <v>476</v>
      </c>
      <c r="I32" s="244"/>
      <c r="J32" s="244"/>
      <c r="K32" s="244">
        <f>I32*J32</f>
        <v>0</v>
      </c>
    </row>
    <row r="33" spans="1:11" ht="12.75">
      <c r="A33" s="56" t="s">
        <v>477</v>
      </c>
      <c r="B33" s="244">
        <v>51</v>
      </c>
      <c r="C33" s="244">
        <v>3000</v>
      </c>
      <c r="D33" s="244">
        <f>B33*C33</f>
        <v>153000</v>
      </c>
      <c r="E33" s="244"/>
      <c r="F33" s="244"/>
      <c r="H33" s="56" t="s">
        <v>477</v>
      </c>
      <c r="I33" s="244"/>
      <c r="J33" s="244"/>
      <c r="K33" s="244">
        <f>I33*J33</f>
        <v>0</v>
      </c>
    </row>
    <row r="34" spans="1:11" ht="12.75">
      <c r="A34" s="65" t="s">
        <v>7</v>
      </c>
      <c r="B34" s="245"/>
      <c r="C34" s="245"/>
      <c r="D34" s="245">
        <f>SUM(D29:D33)</f>
        <v>914450</v>
      </c>
      <c r="E34" s="245">
        <f>Høreapparat!$J$93</f>
        <v>2844</v>
      </c>
      <c r="F34" s="245">
        <f>D34/E34</f>
        <v>321.5365682137834</v>
      </c>
      <c r="H34" s="65" t="s">
        <v>7</v>
      </c>
      <c r="I34" s="245"/>
      <c r="J34" s="245"/>
      <c r="K34" s="245">
        <f>SUM(K29:K33)</f>
        <v>0</v>
      </c>
    </row>
    <row r="35" spans="1:11" ht="12.75">
      <c r="A35" s="238"/>
      <c r="B35" s="251"/>
      <c r="C35" s="251"/>
      <c r="D35" s="251"/>
      <c r="E35" s="251"/>
      <c r="F35" s="251"/>
      <c r="H35" s="238"/>
      <c r="I35" s="251"/>
      <c r="J35" s="251"/>
      <c r="K35" s="251"/>
    </row>
    <row r="36" ht="15.75">
      <c r="A36" s="243" t="s">
        <v>2</v>
      </c>
    </row>
    <row r="37" spans="1:11" ht="12.75">
      <c r="A37" s="56" t="s">
        <v>473</v>
      </c>
      <c r="B37" s="56">
        <v>254</v>
      </c>
      <c r="C37" s="244">
        <v>390</v>
      </c>
      <c r="D37" s="244">
        <f>B37*C37</f>
        <v>99060</v>
      </c>
      <c r="E37" s="244"/>
      <c r="F37" s="244"/>
      <c r="G37" s="248"/>
      <c r="H37" s="244" t="s">
        <v>473</v>
      </c>
      <c r="I37" s="244"/>
      <c r="J37" s="244"/>
      <c r="K37" s="244">
        <f>I37*J37</f>
        <v>0</v>
      </c>
    </row>
    <row r="38" spans="1:11" ht="12.75">
      <c r="A38" s="56" t="s">
        <v>474</v>
      </c>
      <c r="B38" s="56">
        <v>407</v>
      </c>
      <c r="C38" s="244">
        <v>840</v>
      </c>
      <c r="D38" s="244">
        <f>B38*C38</f>
        <v>341880</v>
      </c>
      <c r="E38" s="244"/>
      <c r="F38" s="244"/>
      <c r="G38" s="248"/>
      <c r="H38" s="244" t="s">
        <v>474</v>
      </c>
      <c r="I38" s="244"/>
      <c r="J38" s="244"/>
      <c r="K38" s="244">
        <f>I38*J38</f>
        <v>0</v>
      </c>
    </row>
    <row r="39" spans="1:11" ht="12.75">
      <c r="A39" s="56" t="s">
        <v>475</v>
      </c>
      <c r="B39" s="56">
        <v>235</v>
      </c>
      <c r="C39" s="244">
        <v>1280</v>
      </c>
      <c r="D39" s="244">
        <f>B39*C39</f>
        <v>300800</v>
      </c>
      <c r="E39" s="244"/>
      <c r="F39" s="244"/>
      <c r="G39" s="248"/>
      <c r="H39" s="244" t="s">
        <v>475</v>
      </c>
      <c r="I39" s="244"/>
      <c r="J39" s="244"/>
      <c r="K39" s="244">
        <f>I39*J39</f>
        <v>0</v>
      </c>
    </row>
    <row r="40" spans="1:11" ht="12.75">
      <c r="A40" s="56" t="s">
        <v>476</v>
      </c>
      <c r="B40" s="56">
        <v>1</v>
      </c>
      <c r="C40" s="244">
        <v>2030</v>
      </c>
      <c r="D40" s="244">
        <f>B40*C40</f>
        <v>2030</v>
      </c>
      <c r="E40" s="244"/>
      <c r="F40" s="244"/>
      <c r="G40" s="248"/>
      <c r="H40" s="244" t="s">
        <v>476</v>
      </c>
      <c r="I40" s="244"/>
      <c r="J40" s="244"/>
      <c r="K40" s="244">
        <f>I40*J40</f>
        <v>0</v>
      </c>
    </row>
    <row r="41" spans="1:11" ht="12.75">
      <c r="A41" s="56" t="s">
        <v>477</v>
      </c>
      <c r="B41" s="56">
        <v>44</v>
      </c>
      <c r="C41" s="244">
        <v>3065</v>
      </c>
      <c r="D41" s="244">
        <f>B41*C41</f>
        <v>134860</v>
      </c>
      <c r="E41" s="244"/>
      <c r="F41" s="244"/>
      <c r="G41" s="248"/>
      <c r="H41" s="244" t="s">
        <v>477</v>
      </c>
      <c r="I41" s="244"/>
      <c r="J41" s="244"/>
      <c r="K41" s="244">
        <f>I41*J41</f>
        <v>0</v>
      </c>
    </row>
    <row r="42" spans="1:11" ht="12.75">
      <c r="A42" s="65" t="s">
        <v>7</v>
      </c>
      <c r="B42" s="245">
        <f>SUM(B37:B41)</f>
        <v>941</v>
      </c>
      <c r="C42" s="245"/>
      <c r="D42" s="245">
        <f>SUM(D37:D41)</f>
        <v>878630</v>
      </c>
      <c r="E42" s="245">
        <f>Høreapparat!$J$119</f>
        <v>3861</v>
      </c>
      <c r="F42" s="245">
        <f>D42/E42</f>
        <v>227.56539756539757</v>
      </c>
      <c r="G42" s="249"/>
      <c r="H42" s="245" t="s">
        <v>7</v>
      </c>
      <c r="I42" s="245"/>
      <c r="J42" s="245"/>
      <c r="K42" s="245">
        <f>SUM(K37:K41)</f>
        <v>0</v>
      </c>
    </row>
    <row r="43" spans="1:11" ht="12.75">
      <c r="A43" s="238"/>
      <c r="B43" s="251"/>
      <c r="C43" s="251"/>
      <c r="D43" s="251"/>
      <c r="E43" s="251"/>
      <c r="F43" s="251"/>
      <c r="G43" s="252"/>
      <c r="H43" s="251"/>
      <c r="I43" s="251"/>
      <c r="J43" s="251"/>
      <c r="K43" s="251"/>
    </row>
    <row r="44" ht="15.75">
      <c r="A44" s="243" t="s">
        <v>483</v>
      </c>
    </row>
    <row r="45" spans="1:11" ht="12.75">
      <c r="A45" s="56" t="s">
        <v>473</v>
      </c>
      <c r="B45" s="244">
        <v>2139</v>
      </c>
      <c r="C45" s="244">
        <v>410</v>
      </c>
      <c r="D45" s="244">
        <f>B45*C45</f>
        <v>876990</v>
      </c>
      <c r="E45" s="244"/>
      <c r="F45" s="244"/>
      <c r="G45" s="248"/>
      <c r="H45" s="244" t="s">
        <v>473</v>
      </c>
      <c r="I45" s="244">
        <v>14</v>
      </c>
      <c r="J45" s="244">
        <v>400</v>
      </c>
      <c r="K45" s="244">
        <f>I45*J45</f>
        <v>5600</v>
      </c>
    </row>
    <row r="46" spans="1:11" ht="12.75">
      <c r="A46" s="56" t="s">
        <v>474</v>
      </c>
      <c r="B46" s="244">
        <v>1084</v>
      </c>
      <c r="C46" s="244">
        <v>850</v>
      </c>
      <c r="D46" s="244">
        <f>B46*C46</f>
        <v>921400</v>
      </c>
      <c r="E46" s="244"/>
      <c r="F46" s="244"/>
      <c r="G46" s="248"/>
      <c r="H46" s="244" t="s">
        <v>474</v>
      </c>
      <c r="I46" s="244">
        <v>5</v>
      </c>
      <c r="J46" s="244">
        <v>650</v>
      </c>
      <c r="K46" s="244">
        <f>I46*J46</f>
        <v>3250</v>
      </c>
    </row>
    <row r="47" spans="1:11" ht="12.75">
      <c r="A47" s="56" t="s">
        <v>475</v>
      </c>
      <c r="B47" s="244">
        <v>363</v>
      </c>
      <c r="C47" s="244">
        <v>1450</v>
      </c>
      <c r="D47" s="244">
        <f>B47*C47</f>
        <v>526350</v>
      </c>
      <c r="E47" s="244"/>
      <c r="F47" s="244"/>
      <c r="G47" s="248"/>
      <c r="H47" s="244" t="s">
        <v>475</v>
      </c>
      <c r="I47" s="244">
        <v>1</v>
      </c>
      <c r="J47" s="244">
        <v>1000</v>
      </c>
      <c r="K47" s="244">
        <f>I47*J47</f>
        <v>1000</v>
      </c>
    </row>
    <row r="48" spans="1:11" ht="12.75">
      <c r="A48" s="56" t="s">
        <v>476</v>
      </c>
      <c r="B48" s="244">
        <v>19</v>
      </c>
      <c r="C48" s="244">
        <v>1950</v>
      </c>
      <c r="D48" s="244">
        <f>B48*C48</f>
        <v>37050</v>
      </c>
      <c r="E48" s="244"/>
      <c r="F48" s="244"/>
      <c r="G48" s="248"/>
      <c r="H48" s="244" t="s">
        <v>476</v>
      </c>
      <c r="I48" s="244"/>
      <c r="J48" s="244">
        <v>1200</v>
      </c>
      <c r="K48" s="244">
        <f>I48*J48</f>
        <v>0</v>
      </c>
    </row>
    <row r="49" spans="1:11" ht="12.75">
      <c r="A49" s="56" t="s">
        <v>477</v>
      </c>
      <c r="B49" s="244">
        <v>284</v>
      </c>
      <c r="C49" s="244">
        <v>3050</v>
      </c>
      <c r="D49" s="244">
        <f>B49*C49</f>
        <v>866200</v>
      </c>
      <c r="E49" s="244"/>
      <c r="F49" s="244"/>
      <c r="G49" s="248"/>
      <c r="H49" s="244" t="s">
        <v>477</v>
      </c>
      <c r="I49" s="244"/>
      <c r="J49" s="244"/>
      <c r="K49" s="244">
        <f>I49*J49</f>
        <v>0</v>
      </c>
    </row>
    <row r="50" spans="1:11" ht="12.75">
      <c r="A50" s="65" t="s">
        <v>7</v>
      </c>
      <c r="B50" s="245"/>
      <c r="C50" s="245"/>
      <c r="D50" s="245">
        <f>SUM(D45:D49)</f>
        <v>3227990</v>
      </c>
      <c r="E50" s="245">
        <f>Høreapparat!$J$305</f>
        <v>11752</v>
      </c>
      <c r="F50" s="245">
        <f>D50/E50</f>
        <v>274.67579986385294</v>
      </c>
      <c r="G50" s="249"/>
      <c r="H50" s="245" t="s">
        <v>7</v>
      </c>
      <c r="I50" s="245">
        <f>SUM(I45:I49)</f>
        <v>20</v>
      </c>
      <c r="J50" s="245"/>
      <c r="K50" s="245">
        <f>SUM(K45:K49)</f>
        <v>9850</v>
      </c>
    </row>
    <row r="51" spans="2:11" ht="12.75">
      <c r="B51" s="244"/>
      <c r="C51" s="244"/>
      <c r="D51" s="244"/>
      <c r="E51" s="244"/>
      <c r="F51" s="244"/>
      <c r="I51" s="244"/>
      <c r="J51" s="244"/>
      <c r="K51" s="244"/>
    </row>
    <row r="52" ht="15.75">
      <c r="A52" s="243" t="s">
        <v>3</v>
      </c>
    </row>
    <row r="53" spans="1:11" ht="12.75">
      <c r="A53" s="56" t="s">
        <v>473</v>
      </c>
      <c r="B53" s="244">
        <v>2636</v>
      </c>
      <c r="C53" s="244">
        <v>360</v>
      </c>
      <c r="D53" s="244">
        <f>B53*C53</f>
        <v>948960</v>
      </c>
      <c r="E53" s="244"/>
      <c r="F53" s="244"/>
      <c r="H53" s="56" t="s">
        <v>473</v>
      </c>
      <c r="I53" s="244"/>
      <c r="J53" s="244"/>
      <c r="K53" s="244">
        <f>I53*J53</f>
        <v>0</v>
      </c>
    </row>
    <row r="54" spans="1:11" ht="12.75">
      <c r="A54" s="56" t="s">
        <v>474</v>
      </c>
      <c r="B54" s="244">
        <v>3313</v>
      </c>
      <c r="C54" s="244">
        <v>795</v>
      </c>
      <c r="D54" s="244">
        <f>B54*C54</f>
        <v>2633835</v>
      </c>
      <c r="E54" s="244"/>
      <c r="F54" s="244"/>
      <c r="H54" s="56" t="s">
        <v>474</v>
      </c>
      <c r="I54" s="244"/>
      <c r="J54" s="244"/>
      <c r="K54" s="244">
        <f>I54*J54</f>
        <v>0</v>
      </c>
    </row>
    <row r="55" spans="1:11" ht="12.75">
      <c r="A55" s="56" t="s">
        <v>475</v>
      </c>
      <c r="B55" s="244">
        <v>610</v>
      </c>
      <c r="C55" s="244">
        <v>1350</v>
      </c>
      <c r="D55" s="244">
        <f>B55*C55</f>
        <v>823500</v>
      </c>
      <c r="E55" s="244"/>
      <c r="F55" s="244"/>
      <c r="H55" s="56" t="s">
        <v>475</v>
      </c>
      <c r="I55" s="244"/>
      <c r="J55" s="244"/>
      <c r="K55" s="244">
        <f>I55*J55</f>
        <v>0</v>
      </c>
    </row>
    <row r="56" spans="1:11" ht="12.75">
      <c r="A56" s="56" t="s">
        <v>476</v>
      </c>
      <c r="B56" s="244"/>
      <c r="C56" s="244">
        <v>1785</v>
      </c>
      <c r="D56" s="244">
        <f>B56*C56</f>
        <v>0</v>
      </c>
      <c r="E56" s="244"/>
      <c r="F56" s="244"/>
      <c r="H56" s="56" t="s">
        <v>476</v>
      </c>
      <c r="I56" s="244"/>
      <c r="J56" s="244"/>
      <c r="K56" s="244">
        <f>I56*J56</f>
        <v>0</v>
      </c>
    </row>
    <row r="57" spans="1:11" ht="12.75">
      <c r="A57" s="56" t="s">
        <v>477</v>
      </c>
      <c r="B57" s="244">
        <v>223</v>
      </c>
      <c r="C57" s="244">
        <v>2850</v>
      </c>
      <c r="D57" s="244">
        <f>B57*C57</f>
        <v>635550</v>
      </c>
      <c r="E57" s="244"/>
      <c r="F57" s="244"/>
      <c r="H57" s="56" t="s">
        <v>477</v>
      </c>
      <c r="I57" s="244"/>
      <c r="J57" s="244"/>
      <c r="K57" s="244">
        <f>I57*J57</f>
        <v>0</v>
      </c>
    </row>
    <row r="58" spans="1:11" ht="12.75">
      <c r="A58" s="65" t="s">
        <v>7</v>
      </c>
      <c r="B58" s="245"/>
      <c r="C58" s="245"/>
      <c r="D58" s="245">
        <f>SUM(D53:D57)</f>
        <v>5041845</v>
      </c>
      <c r="E58" s="245">
        <f>Høreapparat!$J$183</f>
        <v>12124</v>
      </c>
      <c r="F58" s="245">
        <f>D58/E58</f>
        <v>415.85656548993734</v>
      </c>
      <c r="G58" s="246"/>
      <c r="H58" s="65" t="s">
        <v>7</v>
      </c>
      <c r="I58" s="245"/>
      <c r="J58" s="245"/>
      <c r="K58" s="245">
        <f>SUM(K53:K57)</f>
        <v>0</v>
      </c>
    </row>
    <row r="60" spans="1:11" ht="15.75">
      <c r="A60" s="250" t="s">
        <v>86</v>
      </c>
      <c r="B60" s="244"/>
      <c r="C60" s="244"/>
      <c r="D60" s="244"/>
      <c r="E60" s="244"/>
      <c r="F60" s="244"/>
      <c r="G60" s="248"/>
      <c r="H60" s="244"/>
      <c r="I60" s="244"/>
      <c r="J60" s="244"/>
      <c r="K60" s="244"/>
    </row>
    <row r="61" spans="1:11" ht="12.75">
      <c r="A61" s="244" t="s">
        <v>473</v>
      </c>
      <c r="B61" s="244">
        <v>279</v>
      </c>
      <c r="C61" s="244">
        <v>445</v>
      </c>
      <c r="D61" s="244">
        <f>B61*C61</f>
        <v>124155</v>
      </c>
      <c r="E61" s="244"/>
      <c r="F61" s="244"/>
      <c r="G61" s="248"/>
      <c r="H61" s="244" t="s">
        <v>473</v>
      </c>
      <c r="I61" s="244">
        <v>150</v>
      </c>
      <c r="J61" s="244">
        <v>445</v>
      </c>
      <c r="K61" s="244">
        <f>I61*J61</f>
        <v>66750</v>
      </c>
    </row>
    <row r="62" spans="1:11" ht="12.75">
      <c r="A62" s="244" t="s">
        <v>474</v>
      </c>
      <c r="B62" s="244">
        <v>152</v>
      </c>
      <c r="C62" s="244">
        <v>816</v>
      </c>
      <c r="D62" s="244">
        <f>B62*C62</f>
        <v>124032</v>
      </c>
      <c r="E62" s="244"/>
      <c r="F62" s="244"/>
      <c r="G62" s="248"/>
      <c r="H62" s="244" t="s">
        <v>474</v>
      </c>
      <c r="I62" s="244">
        <v>70</v>
      </c>
      <c r="J62" s="244">
        <v>816</v>
      </c>
      <c r="K62" s="244">
        <f>I62*J62</f>
        <v>57120</v>
      </c>
    </row>
    <row r="63" spans="1:11" ht="12.75">
      <c r="A63" s="244" t="s">
        <v>475</v>
      </c>
      <c r="B63" s="244">
        <v>40</v>
      </c>
      <c r="C63" s="244">
        <v>1373</v>
      </c>
      <c r="D63" s="244">
        <f>B63*C63</f>
        <v>54920</v>
      </c>
      <c r="E63" s="244"/>
      <c r="F63" s="244"/>
      <c r="G63" s="248"/>
      <c r="H63" s="244" t="s">
        <v>475</v>
      </c>
      <c r="I63" s="244">
        <v>23</v>
      </c>
      <c r="J63" s="244">
        <v>1373</v>
      </c>
      <c r="K63" s="244">
        <f>I63*J63</f>
        <v>31579</v>
      </c>
    </row>
    <row r="64" spans="1:11" ht="12.75">
      <c r="A64" s="244" t="s">
        <v>476</v>
      </c>
      <c r="B64" s="244"/>
      <c r="C64" s="244"/>
      <c r="D64" s="244">
        <f>B64*C64</f>
        <v>0</v>
      </c>
      <c r="E64" s="244"/>
      <c r="F64" s="244"/>
      <c r="G64" s="248"/>
      <c r="H64" s="244" t="s">
        <v>476</v>
      </c>
      <c r="I64" s="244">
        <v>2</v>
      </c>
      <c r="J64" s="244">
        <v>1834</v>
      </c>
      <c r="K64" s="244">
        <f>I64*J64</f>
        <v>3668</v>
      </c>
    </row>
    <row r="65" spans="1:11" ht="12.75">
      <c r="A65" s="244" t="s">
        <v>477</v>
      </c>
      <c r="B65" s="244">
        <v>18</v>
      </c>
      <c r="C65" s="244">
        <v>3089</v>
      </c>
      <c r="D65" s="244">
        <f>B65*C65</f>
        <v>55602</v>
      </c>
      <c r="E65" s="244"/>
      <c r="F65" s="244"/>
      <c r="G65" s="248"/>
      <c r="H65" s="244" t="s">
        <v>477</v>
      </c>
      <c r="I65" s="244">
        <v>1</v>
      </c>
      <c r="J65" s="244">
        <v>3089</v>
      </c>
      <c r="K65" s="244">
        <f>I65*J65</f>
        <v>3089</v>
      </c>
    </row>
    <row r="66" spans="1:11" ht="12.75">
      <c r="A66" s="245" t="s">
        <v>7</v>
      </c>
      <c r="B66" s="245">
        <v>489</v>
      </c>
      <c r="C66" s="245"/>
      <c r="D66" s="245">
        <f>SUM(D61:D65)</f>
        <v>358709</v>
      </c>
      <c r="E66" s="245">
        <f>Høreapparat!$J$204</f>
        <v>1599</v>
      </c>
      <c r="F66" s="245">
        <f>D66/E66</f>
        <v>224.33333333333334</v>
      </c>
      <c r="G66" s="249"/>
      <c r="H66" s="245" t="s">
        <v>7</v>
      </c>
      <c r="I66" s="245">
        <f>SUM(I61:I65)</f>
        <v>246</v>
      </c>
      <c r="J66" s="245"/>
      <c r="K66" s="245">
        <f>SUM(K61:K65)</f>
        <v>162206</v>
      </c>
    </row>
    <row r="67" spans="1:11" ht="12.75">
      <c r="A67" s="251"/>
      <c r="B67" s="251"/>
      <c r="C67" s="251"/>
      <c r="D67" s="251"/>
      <c r="E67" s="251"/>
      <c r="F67" s="251"/>
      <c r="G67" s="252"/>
      <c r="H67" s="251"/>
      <c r="I67" s="251"/>
      <c r="J67" s="251"/>
      <c r="K67" s="251"/>
    </row>
    <row r="68" ht="15.75">
      <c r="A68" s="243" t="s">
        <v>4</v>
      </c>
    </row>
    <row r="69" spans="1:11" ht="12.75">
      <c r="A69" s="56" t="s">
        <v>473</v>
      </c>
      <c r="B69" s="244">
        <v>881</v>
      </c>
      <c r="C69" s="244">
        <v>384</v>
      </c>
      <c r="D69" s="244">
        <f>B69*C69</f>
        <v>338304</v>
      </c>
      <c r="E69" s="244"/>
      <c r="F69" s="244"/>
      <c r="H69" s="56" t="s">
        <v>473</v>
      </c>
      <c r="I69" s="244"/>
      <c r="J69" s="244"/>
      <c r="K69" s="244">
        <f>I69*J69</f>
        <v>0</v>
      </c>
    </row>
    <row r="70" spans="1:11" ht="12.75">
      <c r="A70" s="56" t="s">
        <v>474</v>
      </c>
      <c r="B70" s="244">
        <v>1421</v>
      </c>
      <c r="C70" s="244">
        <v>800</v>
      </c>
      <c r="D70" s="244">
        <f>B70*C70</f>
        <v>1136800</v>
      </c>
      <c r="E70" s="244"/>
      <c r="F70" s="244"/>
      <c r="H70" s="56" t="s">
        <v>474</v>
      </c>
      <c r="I70" s="244"/>
      <c r="J70" s="244"/>
      <c r="K70" s="244">
        <f>I70*J70</f>
        <v>0</v>
      </c>
    </row>
    <row r="71" spans="1:11" ht="12.75">
      <c r="A71" s="56" t="s">
        <v>475</v>
      </c>
      <c r="B71" s="244">
        <v>2034</v>
      </c>
      <c r="C71" s="244">
        <v>1112</v>
      </c>
      <c r="D71" s="244">
        <f>B71*C71</f>
        <v>2261808</v>
      </c>
      <c r="E71" s="244"/>
      <c r="F71" s="244"/>
      <c r="H71" s="56" t="s">
        <v>475</v>
      </c>
      <c r="I71" s="244"/>
      <c r="J71" s="244"/>
      <c r="K71" s="244">
        <f>I71*J71</f>
        <v>0</v>
      </c>
    </row>
    <row r="72" spans="1:11" ht="12.75">
      <c r="A72" s="56" t="s">
        <v>476</v>
      </c>
      <c r="B72" s="244">
        <v>14</v>
      </c>
      <c r="C72" s="244">
        <v>1584</v>
      </c>
      <c r="D72" s="244">
        <f>B72*C72</f>
        <v>22176</v>
      </c>
      <c r="E72" s="244"/>
      <c r="F72" s="244"/>
      <c r="H72" s="56" t="s">
        <v>476</v>
      </c>
      <c r="I72" s="244"/>
      <c r="J72" s="244"/>
      <c r="K72" s="244">
        <f>I72*J72</f>
        <v>0</v>
      </c>
    </row>
    <row r="73" spans="1:11" ht="12.75">
      <c r="A73" s="56" t="s">
        <v>477</v>
      </c>
      <c r="B73" s="244">
        <v>461</v>
      </c>
      <c r="C73" s="244">
        <v>2512</v>
      </c>
      <c r="D73" s="244">
        <f>B73*C73</f>
        <v>1158032</v>
      </c>
      <c r="E73" s="244"/>
      <c r="F73" s="244"/>
      <c r="H73" s="56" t="s">
        <v>477</v>
      </c>
      <c r="I73" s="244"/>
      <c r="J73" s="244"/>
      <c r="K73" s="244">
        <f>I73*J73</f>
        <v>0</v>
      </c>
    </row>
    <row r="74" spans="1:11" ht="12.75">
      <c r="A74" s="65" t="s">
        <v>7</v>
      </c>
      <c r="B74" s="245"/>
      <c r="C74" s="245"/>
      <c r="D74" s="245">
        <f>SUM(D69:D73)</f>
        <v>4917120</v>
      </c>
      <c r="E74" s="245">
        <f>Høreapparat!$J$235</f>
        <v>14752</v>
      </c>
      <c r="F74" s="245">
        <f>D74/E74</f>
        <v>333.31887201735356</v>
      </c>
      <c r="H74" s="65" t="s">
        <v>7</v>
      </c>
      <c r="I74" s="245"/>
      <c r="J74" s="245"/>
      <c r="K74" s="245">
        <f>SUM(K69:K73)</f>
        <v>0</v>
      </c>
    </row>
    <row r="75" spans="1:11" ht="12.75">
      <c r="A75" s="238"/>
      <c r="B75" s="251"/>
      <c r="C75" s="251"/>
      <c r="D75" s="251"/>
      <c r="E75" s="251"/>
      <c r="F75" s="251"/>
      <c r="H75" s="238"/>
      <c r="I75" s="251"/>
      <c r="J75" s="251"/>
      <c r="K75" s="251"/>
    </row>
    <row r="76" spans="1:11" ht="15.75">
      <c r="A76" s="250" t="s">
        <v>5</v>
      </c>
      <c r="B76" s="244"/>
      <c r="C76" s="244"/>
      <c r="D76" s="244"/>
      <c r="E76" s="244"/>
      <c r="F76" s="244"/>
      <c r="G76" s="248"/>
      <c r="H76" s="244"/>
      <c r="I76" s="244"/>
      <c r="J76" s="244"/>
      <c r="K76" s="244"/>
    </row>
    <row r="77" spans="1:11" ht="12.75">
      <c r="A77" s="244" t="s">
        <v>473</v>
      </c>
      <c r="B77" s="244">
        <v>1260</v>
      </c>
      <c r="C77" s="244">
        <v>400</v>
      </c>
      <c r="D77" s="244">
        <f>B77*C77</f>
        <v>504000</v>
      </c>
      <c r="E77" s="244"/>
      <c r="F77" s="244"/>
      <c r="G77" s="248"/>
      <c r="H77" s="244" t="s">
        <v>473</v>
      </c>
      <c r="I77" s="244"/>
      <c r="J77" s="244"/>
      <c r="K77" s="244">
        <f>I77*J77</f>
        <v>0</v>
      </c>
    </row>
    <row r="78" spans="1:11" ht="12.75">
      <c r="A78" s="244" t="s">
        <v>474</v>
      </c>
      <c r="B78" s="244">
        <v>1475</v>
      </c>
      <c r="C78" s="244">
        <v>775</v>
      </c>
      <c r="D78" s="244">
        <f>B78*C78</f>
        <v>1143125</v>
      </c>
      <c r="E78" s="244"/>
      <c r="F78" s="244"/>
      <c r="G78" s="248"/>
      <c r="H78" s="244" t="s">
        <v>474</v>
      </c>
      <c r="I78" s="244"/>
      <c r="J78" s="244"/>
      <c r="K78" s="244">
        <f>I78*J78</f>
        <v>0</v>
      </c>
    </row>
    <row r="79" spans="1:11" ht="12.75">
      <c r="A79" s="244" t="s">
        <v>475</v>
      </c>
      <c r="B79" s="244">
        <v>392</v>
      </c>
      <c r="C79" s="244">
        <v>1450</v>
      </c>
      <c r="D79" s="244">
        <f>B79*C79</f>
        <v>568400</v>
      </c>
      <c r="E79" s="244"/>
      <c r="F79" s="244"/>
      <c r="G79" s="248"/>
      <c r="H79" s="244" t="s">
        <v>475</v>
      </c>
      <c r="I79" s="244"/>
      <c r="J79" s="244"/>
      <c r="K79" s="244">
        <f>I79*J79</f>
        <v>0</v>
      </c>
    </row>
    <row r="80" spans="1:11" ht="12.75">
      <c r="A80" s="244" t="s">
        <v>476</v>
      </c>
      <c r="B80" s="244">
        <v>68</v>
      </c>
      <c r="C80" s="244">
        <v>1850</v>
      </c>
      <c r="D80" s="244">
        <f>B80*C80</f>
        <v>125800</v>
      </c>
      <c r="E80" s="244"/>
      <c r="F80" s="244"/>
      <c r="G80" s="248"/>
      <c r="H80" s="244" t="s">
        <v>476</v>
      </c>
      <c r="I80" s="244"/>
      <c r="J80" s="244"/>
      <c r="K80" s="244">
        <f>I80*J80</f>
        <v>0</v>
      </c>
    </row>
    <row r="81" spans="1:11" ht="12.75">
      <c r="A81" s="244" t="s">
        <v>477</v>
      </c>
      <c r="B81" s="244">
        <v>325</v>
      </c>
      <c r="C81" s="244">
        <v>2750</v>
      </c>
      <c r="D81" s="244">
        <f>B81*C81</f>
        <v>893750</v>
      </c>
      <c r="E81" s="244"/>
      <c r="F81" s="244"/>
      <c r="G81" s="248"/>
      <c r="H81" s="244" t="s">
        <v>477</v>
      </c>
      <c r="I81" s="244"/>
      <c r="J81" s="244"/>
      <c r="K81" s="244">
        <f>I81*J81</f>
        <v>0</v>
      </c>
    </row>
    <row r="82" spans="1:11" ht="12.75">
      <c r="A82" s="245" t="s">
        <v>7</v>
      </c>
      <c r="B82" s="245"/>
      <c r="C82" s="245"/>
      <c r="D82" s="245">
        <f>SUM(D77:D81)</f>
        <v>3235075</v>
      </c>
      <c r="E82" s="245">
        <f>Høreapparat!$J$275</f>
        <v>9412</v>
      </c>
      <c r="F82" s="245">
        <f>D82/E82</f>
        <v>343.7181257968551</v>
      </c>
      <c r="G82" s="249"/>
      <c r="H82" s="245" t="s">
        <v>7</v>
      </c>
      <c r="I82" s="245"/>
      <c r="J82" s="245"/>
      <c r="K82" s="245">
        <f>SUM(K77:K81)</f>
        <v>0</v>
      </c>
    </row>
    <row r="84" spans="1:11" ht="15.75">
      <c r="A84" s="250" t="s">
        <v>6</v>
      </c>
      <c r="B84" s="244"/>
      <c r="C84" s="244"/>
      <c r="D84" s="244"/>
      <c r="E84" s="244"/>
      <c r="F84" s="244"/>
      <c r="G84" s="248"/>
      <c r="H84" s="244"/>
      <c r="I84" s="244"/>
      <c r="J84" s="244"/>
      <c r="K84" s="244"/>
    </row>
    <row r="85" spans="1:11" ht="12.75">
      <c r="A85" s="244" t="s">
        <v>473</v>
      </c>
      <c r="B85" s="244">
        <v>209</v>
      </c>
      <c r="C85" s="244">
        <v>390</v>
      </c>
      <c r="D85" s="244">
        <f>B85*C85</f>
        <v>81510</v>
      </c>
      <c r="E85" s="244"/>
      <c r="F85" s="244"/>
      <c r="G85" s="248"/>
      <c r="H85" s="244" t="s">
        <v>473</v>
      </c>
      <c r="I85" s="244"/>
      <c r="J85" s="244">
        <v>390</v>
      </c>
      <c r="K85" s="244">
        <f>I85*J85</f>
        <v>0</v>
      </c>
    </row>
    <row r="86" spans="1:11" ht="12.75">
      <c r="A86" s="244" t="s">
        <v>474</v>
      </c>
      <c r="B86" s="244">
        <v>245</v>
      </c>
      <c r="C86" s="244">
        <v>850</v>
      </c>
      <c r="D86" s="244">
        <f>B86*C86</f>
        <v>208250</v>
      </c>
      <c r="E86" s="244"/>
      <c r="F86" s="244"/>
      <c r="G86" s="248"/>
      <c r="H86" s="244" t="s">
        <v>474</v>
      </c>
      <c r="I86" s="244"/>
      <c r="J86" s="244">
        <v>850</v>
      </c>
      <c r="K86" s="244">
        <f>I86*J86</f>
        <v>0</v>
      </c>
    </row>
    <row r="87" spans="1:11" ht="12.75">
      <c r="A87" s="244" t="s">
        <v>475</v>
      </c>
      <c r="B87" s="244">
        <v>217</v>
      </c>
      <c r="C87" s="244">
        <v>1150</v>
      </c>
      <c r="D87" s="244">
        <f>B87*C87</f>
        <v>249550</v>
      </c>
      <c r="E87" s="244"/>
      <c r="F87" s="244"/>
      <c r="G87" s="248"/>
      <c r="H87" s="244" t="s">
        <v>475</v>
      </c>
      <c r="I87" s="244"/>
      <c r="J87" s="244">
        <v>1150</v>
      </c>
      <c r="K87" s="244">
        <f>I87*J87</f>
        <v>0</v>
      </c>
    </row>
    <row r="88" spans="1:11" ht="12.75">
      <c r="A88" s="244" t="s">
        <v>476</v>
      </c>
      <c r="B88" s="244">
        <v>1</v>
      </c>
      <c r="C88" s="244">
        <v>1960</v>
      </c>
      <c r="D88" s="244">
        <f>B88*C88</f>
        <v>1960</v>
      </c>
      <c r="E88" s="244"/>
      <c r="F88" s="244"/>
      <c r="G88" s="248"/>
      <c r="H88" s="244" t="s">
        <v>476</v>
      </c>
      <c r="I88" s="244"/>
      <c r="J88" s="244">
        <v>1960</v>
      </c>
      <c r="K88" s="244">
        <f>I88*J88</f>
        <v>0</v>
      </c>
    </row>
    <row r="89" spans="1:11" ht="12.75">
      <c r="A89" s="244" t="s">
        <v>477</v>
      </c>
      <c r="B89" s="244">
        <v>13</v>
      </c>
      <c r="C89" s="244">
        <v>2650</v>
      </c>
      <c r="D89" s="244">
        <f>B89*C89</f>
        <v>34450</v>
      </c>
      <c r="E89" s="244"/>
      <c r="F89" s="244"/>
      <c r="G89" s="248"/>
      <c r="H89" s="244" t="s">
        <v>477</v>
      </c>
      <c r="I89" s="244"/>
      <c r="J89" s="244"/>
      <c r="K89" s="244">
        <f>I89*J89</f>
        <v>0</v>
      </c>
    </row>
    <row r="90" spans="1:11" ht="12.75">
      <c r="A90" s="245" t="s">
        <v>7</v>
      </c>
      <c r="B90" s="245"/>
      <c r="C90" s="245"/>
      <c r="D90" s="245">
        <f>SUM(D85:D89)</f>
        <v>575720</v>
      </c>
      <c r="E90" s="245">
        <f>Høreapparat!$J$325</f>
        <v>3804</v>
      </c>
      <c r="F90" s="245">
        <f>D90/E90</f>
        <v>151.3459516298633</v>
      </c>
      <c r="G90" s="249"/>
      <c r="H90" s="245" t="s">
        <v>7</v>
      </c>
      <c r="I90" s="245"/>
      <c r="J90" s="245"/>
      <c r="K90" s="245">
        <f>SUM(K85:K89)</f>
        <v>0</v>
      </c>
    </row>
    <row r="92" ht="15.75">
      <c r="A92" s="250" t="s">
        <v>322</v>
      </c>
    </row>
    <row r="93" spans="1:11" ht="12.75">
      <c r="A93" s="56" t="s">
        <v>473</v>
      </c>
      <c r="B93" s="244">
        <v>102</v>
      </c>
      <c r="C93" s="244">
        <v>460</v>
      </c>
      <c r="D93" s="244">
        <f>B93*C93</f>
        <v>46920</v>
      </c>
      <c r="E93" s="244"/>
      <c r="F93" s="244"/>
      <c r="H93" s="56" t="s">
        <v>473</v>
      </c>
      <c r="I93" s="244"/>
      <c r="J93" s="244"/>
      <c r="K93" s="244">
        <f>I93*J93</f>
        <v>0</v>
      </c>
    </row>
    <row r="94" spans="1:11" ht="12.75">
      <c r="A94" s="56" t="s">
        <v>474</v>
      </c>
      <c r="B94" s="244">
        <v>131</v>
      </c>
      <c r="C94" s="244">
        <v>888</v>
      </c>
      <c r="D94" s="244">
        <f>B94*C94</f>
        <v>116328</v>
      </c>
      <c r="E94" s="244"/>
      <c r="F94" s="244"/>
      <c r="H94" s="56" t="s">
        <v>474</v>
      </c>
      <c r="I94" s="244"/>
      <c r="J94" s="244"/>
      <c r="K94" s="244">
        <f>I94*J94</f>
        <v>0</v>
      </c>
    </row>
    <row r="95" spans="1:11" ht="12.75">
      <c r="A95" s="56" t="s">
        <v>475</v>
      </c>
      <c r="B95" s="244">
        <v>161</v>
      </c>
      <c r="C95" s="244">
        <v>1464</v>
      </c>
      <c r="D95" s="244">
        <f>B95*C95</f>
        <v>235704</v>
      </c>
      <c r="E95" s="244"/>
      <c r="F95" s="244"/>
      <c r="H95" s="56" t="s">
        <v>475</v>
      </c>
      <c r="I95" s="244"/>
      <c r="J95" s="244"/>
      <c r="K95" s="244">
        <f>I95*J95</f>
        <v>0</v>
      </c>
    </row>
    <row r="96" spans="1:11" ht="12.75">
      <c r="A96" s="56" t="s">
        <v>476</v>
      </c>
      <c r="B96" s="244">
        <v>17</v>
      </c>
      <c r="C96" s="244">
        <v>2020</v>
      </c>
      <c r="D96" s="244">
        <f>B96*C96</f>
        <v>34340</v>
      </c>
      <c r="E96" s="244"/>
      <c r="F96" s="244"/>
      <c r="H96" s="56" t="s">
        <v>476</v>
      </c>
      <c r="I96" s="244"/>
      <c r="J96" s="244"/>
      <c r="K96" s="244">
        <f>I96*J96</f>
        <v>0</v>
      </c>
    </row>
    <row r="97" spans="1:11" ht="12.75">
      <c r="A97" s="56" t="s">
        <v>477</v>
      </c>
      <c r="B97" s="244">
        <v>20</v>
      </c>
      <c r="C97" s="244">
        <v>3060</v>
      </c>
      <c r="D97" s="244">
        <f>B97*C97</f>
        <v>61200</v>
      </c>
      <c r="E97" s="244"/>
      <c r="F97" s="244"/>
      <c r="H97" s="56" t="s">
        <v>477</v>
      </c>
      <c r="I97" s="244"/>
      <c r="J97" s="244"/>
      <c r="K97" s="244">
        <f>I97*J97</f>
        <v>0</v>
      </c>
    </row>
    <row r="98" spans="1:11" ht="12.75">
      <c r="A98" s="65" t="s">
        <v>7</v>
      </c>
      <c r="B98" s="245"/>
      <c r="C98" s="245"/>
      <c r="D98" s="245">
        <f>SUM(D93:D97)</f>
        <v>494492</v>
      </c>
      <c r="E98" s="245">
        <f>Høreapparat!$J$352</f>
        <v>1614</v>
      </c>
      <c r="F98" s="245">
        <f>D98/E98</f>
        <v>306.37670384138784</v>
      </c>
      <c r="H98" s="65" t="s">
        <v>7</v>
      </c>
      <c r="I98" s="245"/>
      <c r="J98" s="245"/>
      <c r="K98" s="245">
        <f>SUM(K93:K97)</f>
        <v>0</v>
      </c>
    </row>
    <row r="99" spans="1:11" ht="7.5" customHeight="1">
      <c r="A99" s="242"/>
      <c r="B99" s="242"/>
      <c r="C99" s="242"/>
      <c r="D99" s="242"/>
      <c r="E99" s="242"/>
      <c r="F99" s="242"/>
      <c r="G99" s="242"/>
      <c r="H99" s="242"/>
      <c r="I99" s="242"/>
      <c r="J99" s="242"/>
      <c r="K99" s="242"/>
    </row>
    <row r="100" spans="1:11" ht="15.75">
      <c r="A100" s="243" t="s">
        <v>497</v>
      </c>
      <c r="D100" s="253">
        <f>D10+D18+D26+D34+D42+D50+D58+D66+D74+D82+D90+D98</f>
        <v>21659101</v>
      </c>
      <c r="E100" s="253"/>
      <c r="F100" s="253"/>
      <c r="K100" s="253">
        <f>K10+K18+K26+K34+K42+K50+K58+K66+K74+K82+K90+K98</f>
        <v>215368</v>
      </c>
    </row>
    <row r="102" spans="1:11" ht="12.75">
      <c r="A102" s="56" t="s">
        <v>473</v>
      </c>
      <c r="B102" s="56">
        <f>SUMIF(A$4:A$97,$A102,B$4:B$97)</f>
        <v>8804</v>
      </c>
      <c r="D102" s="253">
        <f>SUMIF(A$4:A$97,$A102,D$4:D$97)</f>
        <v>3422349</v>
      </c>
      <c r="E102" s="253"/>
      <c r="F102" s="253"/>
      <c r="H102" s="56" t="s">
        <v>473</v>
      </c>
      <c r="I102" s="56">
        <f>SUMIF(H$4:H$97,$A102,I$4:I$97)</f>
        <v>178</v>
      </c>
      <c r="K102" s="253">
        <f>SUMIF(H$4:H$97,$A102,K$4:K$97)</f>
        <v>77502</v>
      </c>
    </row>
    <row r="103" spans="1:11" ht="12.75">
      <c r="A103" s="56" t="s">
        <v>474</v>
      </c>
      <c r="B103" s="56">
        <f>SUMIF(A$4:A$97,$A103,B$4:B$97)</f>
        <v>9651</v>
      </c>
      <c r="D103" s="253">
        <f>SUMIF(A$4:A$97,$A103,D$4:D$97)</f>
        <v>7739610</v>
      </c>
      <c r="E103" s="253"/>
      <c r="F103" s="253"/>
      <c r="H103" s="56" t="s">
        <v>474</v>
      </c>
      <c r="I103" s="56">
        <f>SUMIF(H$4:H$97,$A103,I$4:I$97)</f>
        <v>105</v>
      </c>
      <c r="K103" s="253">
        <f>SUMIF(H$4:H$97,$A103,K$4:K$97)</f>
        <v>82930</v>
      </c>
    </row>
    <row r="104" spans="1:11" ht="12.75">
      <c r="A104" s="56" t="s">
        <v>475</v>
      </c>
      <c r="B104" s="56">
        <f>SUMIF(A$4:A$97,$A104,B$4:B$97)</f>
        <v>4633</v>
      </c>
      <c r="D104" s="253">
        <f>SUMIF(A$4:A$97,$A104,D$4:D$97)</f>
        <v>5768532</v>
      </c>
      <c r="E104" s="253"/>
      <c r="F104" s="253"/>
      <c r="H104" s="56" t="s">
        <v>475</v>
      </c>
      <c r="I104" s="56">
        <f>SUMIF(H$4:H$97,$A104,I$4:I$97)</f>
        <v>36</v>
      </c>
      <c r="K104" s="253">
        <f>SUMIF(H$4:H$97,$A104,K$4:K$97)</f>
        <v>48179</v>
      </c>
    </row>
    <row r="105" spans="1:11" ht="12.75">
      <c r="A105" s="56" t="s">
        <v>476</v>
      </c>
      <c r="B105" s="56">
        <f>SUMIF(A$4:A$97,$A105,B$4:B$97)</f>
        <v>138</v>
      </c>
      <c r="D105" s="253">
        <f>SUMIF(A$4:A$97,$A105,D$4:D$97)</f>
        <v>261026</v>
      </c>
      <c r="E105" s="253"/>
      <c r="F105" s="253"/>
      <c r="H105" s="56" t="s">
        <v>476</v>
      </c>
      <c r="I105" s="56">
        <f>SUMIF(H$4:H$97,$A105,I$4:I$97)</f>
        <v>2</v>
      </c>
      <c r="K105" s="253">
        <f>SUMIF(H$4:H$97,$A105,K$4:K$97)</f>
        <v>3668</v>
      </c>
    </row>
    <row r="106" spans="1:11" ht="12.75">
      <c r="A106" s="56" t="s">
        <v>477</v>
      </c>
      <c r="B106" s="56">
        <f>SUMIF(A$4:A$97,$A106,B$4:B$97)</f>
        <v>1581</v>
      </c>
      <c r="D106" s="253">
        <f>SUMIF(A$4:A$97,$A106,D$4:D$97)</f>
        <v>4467584</v>
      </c>
      <c r="E106" s="253"/>
      <c r="F106" s="253"/>
      <c r="H106" s="56" t="s">
        <v>477</v>
      </c>
      <c r="I106" s="56">
        <f>SUMIF(H$4:H$97,$A106,I$4:I$97)</f>
        <v>1</v>
      </c>
      <c r="K106" s="253">
        <f>SUMIF(H$4:H$97,$A106,K$4:K$97)</f>
        <v>3089</v>
      </c>
    </row>
    <row r="107" spans="1:11" ht="12.75">
      <c r="A107" s="65" t="s">
        <v>7</v>
      </c>
      <c r="B107" s="245">
        <f>SUM(B102:B106)</f>
        <v>24807</v>
      </c>
      <c r="C107" s="245"/>
      <c r="D107" s="245">
        <f>SUMIF(A$4:A$98,$A107,D$4:D$98)</f>
        <v>21659101</v>
      </c>
      <c r="E107" s="245">
        <f>Høreapparat!$J$356</f>
        <v>67712</v>
      </c>
      <c r="F107" s="245">
        <f>D107/E107</f>
        <v>319.87093868147446</v>
      </c>
      <c r="H107" s="65" t="s">
        <v>7</v>
      </c>
      <c r="I107" s="245">
        <f>SUM(I102:I106)</f>
        <v>322</v>
      </c>
      <c r="J107" s="245"/>
      <c r="K107" s="245">
        <f>SUMIF(H$4:H$98,$A107,K$4:K$98)</f>
        <v>215368</v>
      </c>
    </row>
    <row r="108" spans="1:11" s="259" customFormat="1" ht="9">
      <c r="A108" s="258" t="s">
        <v>512</v>
      </c>
      <c r="D108" s="260">
        <f>SUMIF(A$4:A$98,$A108,D$4:D$98)</f>
        <v>0</v>
      </c>
      <c r="E108" s="261">
        <f>SUM(E4:E98)</f>
        <v>67656</v>
      </c>
      <c r="G108" s="262"/>
      <c r="K108" s="260"/>
    </row>
  </sheetData>
  <printOptions/>
  <pageMargins left="0.75" right="0.75" top="1" bottom="1" header="0.5" footer="0.5"/>
  <pageSetup fitToHeight="1" fitToWidth="1" horizontalDpi="600" verticalDpi="600" orientation="portrait" paperSize="9" scale="85" r:id="rId3"/>
  <headerFooter alignWithMargins="0">
    <oddHeader>&amp;CReparasjoner 2007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"/>
  <sheetViews>
    <sheetView workbookViewId="0" topLeftCell="A1">
      <selection activeCell="A2" sqref="A2"/>
    </sheetView>
  </sheetViews>
  <sheetFormatPr defaultColWidth="11.421875" defaultRowHeight="12.75"/>
  <cols>
    <col min="1" max="1" width="27.00390625" style="0" bestFit="1" customWidth="1"/>
    <col min="2" max="2" width="10.8515625" style="0" bestFit="1" customWidth="1"/>
  </cols>
  <sheetData>
    <row r="1" spans="1:3" ht="12.75">
      <c r="A1" s="257" t="s">
        <v>501</v>
      </c>
      <c r="B1" t="s">
        <v>82</v>
      </c>
      <c r="C1" t="s">
        <v>496</v>
      </c>
    </row>
    <row r="2" spans="1:3" ht="12.75">
      <c r="A2" t="s">
        <v>491</v>
      </c>
      <c r="B2" s="254">
        <f>Høreapparat!$U$356</f>
        <v>303235275.74</v>
      </c>
      <c r="C2" s="254">
        <f>B2*1.25</f>
        <v>379044094.675</v>
      </c>
    </row>
    <row r="3" spans="1:3" ht="12.75">
      <c r="A3" t="s">
        <v>492</v>
      </c>
      <c r="B3" s="254">
        <f>Maskerere!$O$32</f>
        <v>6197336</v>
      </c>
      <c r="C3" s="254">
        <f>B3*1.25</f>
        <v>7746670</v>
      </c>
    </row>
    <row r="4" spans="1:3" ht="12.75">
      <c r="A4" t="s">
        <v>493</v>
      </c>
      <c r="B4" s="254">
        <f>Reparasjoner!$D$100</f>
        <v>21659101</v>
      </c>
      <c r="C4" s="254">
        <f>B4*1.25</f>
        <v>27073876.25</v>
      </c>
    </row>
    <row r="5" spans="1:3" ht="12.75">
      <c r="A5" t="s">
        <v>494</v>
      </c>
      <c r="B5" s="254">
        <f>Reparasjoner!$K$100</f>
        <v>215368</v>
      </c>
      <c r="C5" s="254">
        <f>B5*1.25</f>
        <v>269210</v>
      </c>
    </row>
    <row r="6" spans="1:31" ht="12.75">
      <c r="A6" t="s">
        <v>495</v>
      </c>
      <c r="AE6" s="56" t="s">
        <v>489</v>
      </c>
    </row>
    <row r="7" spans="1:31" ht="12.75">
      <c r="A7" s="66" t="s">
        <v>7</v>
      </c>
      <c r="B7" s="255">
        <f>SUM(B2:B6)</f>
        <v>331307080.74</v>
      </c>
      <c r="C7" s="255">
        <f>B7*1.25</f>
        <v>414133850.925</v>
      </c>
      <c r="AE7" s="56" t="s">
        <v>482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8"/>
  <sheetViews>
    <sheetView workbookViewId="0" topLeftCell="A1">
      <pane ySplit="1" topLeftCell="BM17" activePane="bottomLeft" state="frozen"/>
      <selection pane="topLeft" activeCell="A1" sqref="A1"/>
      <selection pane="bottomLeft" activeCell="N22" sqref="N22"/>
    </sheetView>
  </sheetViews>
  <sheetFormatPr defaultColWidth="11.421875" defaultRowHeight="12.75"/>
  <cols>
    <col min="1" max="1" width="16.421875" style="0" customWidth="1"/>
    <col min="2" max="3" width="9.140625" style="21" customWidth="1"/>
    <col min="4" max="5" width="9.140625" style="0" customWidth="1"/>
    <col min="6" max="6" width="8.57421875" style="0" customWidth="1"/>
    <col min="7" max="12" width="9.140625" style="0" customWidth="1"/>
    <col min="13" max="13" width="8.7109375" style="0" customWidth="1"/>
    <col min="14" max="14" width="8.57421875" style="0" customWidth="1"/>
    <col min="15" max="16384" width="9.140625" style="0" customWidth="1"/>
  </cols>
  <sheetData>
    <row r="1" spans="1:14" s="214" customFormat="1" ht="12.75">
      <c r="A1" s="211"/>
      <c r="B1" s="212" t="s">
        <v>308</v>
      </c>
      <c r="C1" s="212" t="s">
        <v>309</v>
      </c>
      <c r="D1" s="212" t="s">
        <v>310</v>
      </c>
      <c r="E1" s="213">
        <v>1998</v>
      </c>
      <c r="F1" s="213">
        <v>1999</v>
      </c>
      <c r="G1" s="211">
        <v>2000</v>
      </c>
      <c r="H1" s="211">
        <v>2001</v>
      </c>
      <c r="I1" s="211">
        <v>2002</v>
      </c>
      <c r="J1" s="214">
        <v>2003</v>
      </c>
      <c r="K1" s="214">
        <v>2004</v>
      </c>
      <c r="L1" s="214">
        <v>2005</v>
      </c>
      <c r="M1" s="214">
        <v>2006</v>
      </c>
      <c r="N1" s="214">
        <v>2007</v>
      </c>
    </row>
    <row r="2" spans="1:14" ht="12.75">
      <c r="A2" s="215" t="s">
        <v>323</v>
      </c>
      <c r="B2" s="216"/>
      <c r="C2" s="216"/>
      <c r="D2" s="215"/>
      <c r="E2" s="215"/>
      <c r="F2" s="215"/>
      <c r="G2" s="215"/>
      <c r="H2" s="216"/>
      <c r="I2" s="216"/>
      <c r="J2" s="217"/>
      <c r="K2" s="216"/>
      <c r="L2" s="216"/>
      <c r="M2" s="216"/>
      <c r="N2" s="216">
        <v>181</v>
      </c>
    </row>
    <row r="3" spans="1:14" ht="12.75">
      <c r="A3" s="215" t="s">
        <v>132</v>
      </c>
      <c r="B3" s="216"/>
      <c r="C3" s="216"/>
      <c r="D3" s="215"/>
      <c r="E3" s="215"/>
      <c r="F3" s="215"/>
      <c r="G3" s="215"/>
      <c r="H3" s="216"/>
      <c r="I3" s="216"/>
      <c r="J3" s="217">
        <v>99</v>
      </c>
      <c r="K3" s="216">
        <v>287</v>
      </c>
      <c r="L3" s="216">
        <v>262</v>
      </c>
      <c r="M3" s="216">
        <v>487</v>
      </c>
      <c r="N3" s="216">
        <v>352</v>
      </c>
    </row>
    <row r="4" spans="1:14" ht="12.75">
      <c r="A4" s="215" t="s">
        <v>311</v>
      </c>
      <c r="B4" s="216">
        <v>0</v>
      </c>
      <c r="C4" s="216">
        <v>200</v>
      </c>
      <c r="D4" s="215">
        <v>470</v>
      </c>
      <c r="E4" s="215">
        <v>626</v>
      </c>
      <c r="F4" s="216">
        <v>1529</v>
      </c>
      <c r="G4" s="216">
        <v>2994</v>
      </c>
      <c r="H4" s="216">
        <v>3383</v>
      </c>
      <c r="I4" s="216">
        <v>2143</v>
      </c>
      <c r="J4" s="216">
        <v>386</v>
      </c>
      <c r="K4" s="216">
        <v>0</v>
      </c>
      <c r="L4" s="216">
        <v>0</v>
      </c>
      <c r="M4" s="216">
        <v>0</v>
      </c>
      <c r="N4" s="216">
        <v>0</v>
      </c>
    </row>
    <row r="5" spans="1:14" ht="12.75">
      <c r="A5" s="215" t="s">
        <v>0</v>
      </c>
      <c r="B5" s="216">
        <v>2627</v>
      </c>
      <c r="C5" s="216">
        <v>2648</v>
      </c>
      <c r="D5" s="215">
        <v>2193</v>
      </c>
      <c r="E5" s="215">
        <v>2228</v>
      </c>
      <c r="F5" s="216">
        <v>2158</v>
      </c>
      <c r="G5" s="216">
        <v>2955</v>
      </c>
      <c r="H5" s="216">
        <v>3518</v>
      </c>
      <c r="I5" s="216">
        <v>4110</v>
      </c>
      <c r="J5" s="216">
        <v>4190</v>
      </c>
      <c r="K5" s="216">
        <v>3772</v>
      </c>
      <c r="L5" s="216">
        <v>3823</v>
      </c>
      <c r="M5" s="216">
        <v>4494</v>
      </c>
      <c r="N5" s="216">
        <v>5361</v>
      </c>
    </row>
    <row r="6" spans="1:14" ht="12.75">
      <c r="A6" s="215" t="s">
        <v>1</v>
      </c>
      <c r="B6" s="216">
        <v>2128</v>
      </c>
      <c r="C6" s="216">
        <v>2234</v>
      </c>
      <c r="D6" s="215">
        <v>1556</v>
      </c>
      <c r="E6" s="215">
        <v>1532</v>
      </c>
      <c r="F6" s="216">
        <v>1470</v>
      </c>
      <c r="G6" s="216">
        <v>1324</v>
      </c>
      <c r="H6" s="216">
        <v>992</v>
      </c>
      <c r="I6" s="216">
        <v>880</v>
      </c>
      <c r="J6" s="216">
        <v>941</v>
      </c>
      <c r="K6" s="216">
        <v>819</v>
      </c>
      <c r="L6" s="216">
        <v>1211</v>
      </c>
      <c r="M6" s="216">
        <v>1346</v>
      </c>
      <c r="N6" s="216">
        <v>0</v>
      </c>
    </row>
    <row r="7" spans="1:14" ht="12.75">
      <c r="A7" s="215" t="s">
        <v>312</v>
      </c>
      <c r="B7" s="216">
        <v>3920</v>
      </c>
      <c r="C7" s="216">
        <v>4120</v>
      </c>
      <c r="D7" s="215">
        <v>2912</v>
      </c>
      <c r="E7" s="215">
        <v>2230</v>
      </c>
      <c r="F7" s="216">
        <v>1921</v>
      </c>
      <c r="G7" s="215">
        <v>3955</v>
      </c>
      <c r="H7" s="216">
        <v>2737</v>
      </c>
      <c r="I7" s="216">
        <v>1431</v>
      </c>
      <c r="J7" s="216">
        <v>1631</v>
      </c>
      <c r="K7" s="216">
        <v>1847</v>
      </c>
      <c r="L7" s="216">
        <v>2608</v>
      </c>
      <c r="M7" s="216">
        <v>2442</v>
      </c>
      <c r="N7" s="216">
        <v>2844</v>
      </c>
    </row>
    <row r="8" spans="1:14" ht="12.75">
      <c r="A8" s="215" t="s">
        <v>2</v>
      </c>
      <c r="B8" s="216">
        <v>794</v>
      </c>
      <c r="C8" s="216">
        <v>395</v>
      </c>
      <c r="D8" s="215">
        <v>353</v>
      </c>
      <c r="E8" s="215">
        <v>1130</v>
      </c>
      <c r="F8" s="216">
        <v>1501</v>
      </c>
      <c r="G8" s="216">
        <v>1672</v>
      </c>
      <c r="H8" s="216">
        <v>2378</v>
      </c>
      <c r="I8" s="216">
        <v>1737</v>
      </c>
      <c r="J8" s="216">
        <v>1755</v>
      </c>
      <c r="K8" s="216">
        <v>2165</v>
      </c>
      <c r="L8" s="216">
        <v>3181</v>
      </c>
      <c r="M8" s="216">
        <v>3074</v>
      </c>
      <c r="N8" s="216">
        <v>3861</v>
      </c>
    </row>
    <row r="9" spans="1:14" ht="12.75">
      <c r="A9" s="215" t="s">
        <v>129</v>
      </c>
      <c r="B9" s="216"/>
      <c r="C9" s="216"/>
      <c r="D9" s="215"/>
      <c r="E9" s="215"/>
      <c r="F9" s="215"/>
      <c r="G9" s="215"/>
      <c r="H9" s="216"/>
      <c r="I9" s="216"/>
      <c r="J9" s="216">
        <v>124</v>
      </c>
      <c r="K9" s="216">
        <v>581</v>
      </c>
      <c r="L9" s="216">
        <v>415</v>
      </c>
      <c r="M9" s="216">
        <v>309</v>
      </c>
      <c r="N9" s="216">
        <v>56</v>
      </c>
    </row>
    <row r="10" spans="1:14" ht="12.75">
      <c r="A10" s="215" t="s">
        <v>3</v>
      </c>
      <c r="B10" s="216">
        <v>5077</v>
      </c>
      <c r="C10" s="216">
        <v>5298</v>
      </c>
      <c r="D10" s="215">
        <v>9329</v>
      </c>
      <c r="E10" s="215">
        <v>11886</v>
      </c>
      <c r="F10" s="216">
        <v>12780</v>
      </c>
      <c r="G10" s="216">
        <v>14000</v>
      </c>
      <c r="H10" s="216">
        <v>9936</v>
      </c>
      <c r="I10" s="216">
        <v>8458</v>
      </c>
      <c r="J10" s="216">
        <v>8659</v>
      </c>
      <c r="K10" s="216">
        <v>11109</v>
      </c>
      <c r="L10" s="216">
        <v>10867</v>
      </c>
      <c r="M10" s="216">
        <v>8400</v>
      </c>
      <c r="N10" s="216">
        <v>12124</v>
      </c>
    </row>
    <row r="11" spans="1:14" ht="12.75">
      <c r="A11" s="215" t="s">
        <v>86</v>
      </c>
      <c r="B11" s="216"/>
      <c r="C11" s="216"/>
      <c r="D11" s="215"/>
      <c r="E11" s="215"/>
      <c r="F11" s="216"/>
      <c r="G11" s="216"/>
      <c r="H11" s="216">
        <v>232</v>
      </c>
      <c r="I11" s="216">
        <v>293</v>
      </c>
      <c r="J11" s="216">
        <v>457</v>
      </c>
      <c r="K11" s="216">
        <v>1237</v>
      </c>
      <c r="L11" s="216">
        <v>1682</v>
      </c>
      <c r="M11" s="216">
        <v>909</v>
      </c>
      <c r="N11" s="216">
        <v>1599</v>
      </c>
    </row>
    <row r="12" spans="1:14" ht="12.75">
      <c r="A12" s="215" t="s">
        <v>4</v>
      </c>
      <c r="B12" s="216">
        <v>5535</v>
      </c>
      <c r="C12" s="216">
        <v>5032</v>
      </c>
      <c r="D12" s="215">
        <v>5359</v>
      </c>
      <c r="E12" s="215">
        <v>9368</v>
      </c>
      <c r="F12" s="217">
        <v>10584</v>
      </c>
      <c r="G12" s="215">
        <v>10346</v>
      </c>
      <c r="H12" s="216">
        <v>9345</v>
      </c>
      <c r="I12" s="216">
        <v>14962</v>
      </c>
      <c r="J12" s="216">
        <v>14643</v>
      </c>
      <c r="K12" s="216">
        <v>14990</v>
      </c>
      <c r="L12" s="216">
        <v>16834</v>
      </c>
      <c r="M12" s="216">
        <v>15376</v>
      </c>
      <c r="N12" s="216">
        <v>14752</v>
      </c>
    </row>
    <row r="13" spans="1:14" ht="12.75">
      <c r="A13" s="215" t="s">
        <v>5</v>
      </c>
      <c r="B13" s="216">
        <v>2550</v>
      </c>
      <c r="C13" s="216">
        <v>2213</v>
      </c>
      <c r="D13" s="215">
        <v>1731</v>
      </c>
      <c r="E13" s="215">
        <v>2179</v>
      </c>
      <c r="F13" s="216">
        <v>2655</v>
      </c>
      <c r="G13" s="216">
        <v>3630</v>
      </c>
      <c r="H13" s="216">
        <v>4668</v>
      </c>
      <c r="I13" s="216">
        <v>4981</v>
      </c>
      <c r="J13" s="216">
        <v>5846</v>
      </c>
      <c r="K13" s="216">
        <v>4638</v>
      </c>
      <c r="L13" s="216">
        <v>4960</v>
      </c>
      <c r="M13" s="216">
        <v>7921</v>
      </c>
      <c r="N13" s="216">
        <v>9412</v>
      </c>
    </row>
    <row r="14" spans="1:14" ht="12.75">
      <c r="A14" s="215" t="s">
        <v>313</v>
      </c>
      <c r="B14" s="216">
        <v>10313</v>
      </c>
      <c r="C14" s="216">
        <v>7526</v>
      </c>
      <c r="D14" s="215">
        <v>5870</v>
      </c>
      <c r="E14" s="215">
        <v>3831</v>
      </c>
      <c r="F14" s="216">
        <v>4879</v>
      </c>
      <c r="G14" s="216">
        <v>5252</v>
      </c>
      <c r="H14" s="216">
        <v>5966</v>
      </c>
      <c r="I14" s="216">
        <v>5911</v>
      </c>
      <c r="J14" s="216">
        <v>7518</v>
      </c>
      <c r="K14" s="216">
        <v>11581</v>
      </c>
      <c r="L14" s="216">
        <v>12076</v>
      </c>
      <c r="M14" s="216">
        <v>10921</v>
      </c>
      <c r="N14" s="216">
        <v>11752</v>
      </c>
    </row>
    <row r="15" spans="1:14" ht="12.75">
      <c r="A15" s="215" t="s">
        <v>6</v>
      </c>
      <c r="B15" s="216">
        <v>361</v>
      </c>
      <c r="C15" s="216">
        <v>3030</v>
      </c>
      <c r="D15" s="215">
        <v>4962</v>
      </c>
      <c r="E15" s="215">
        <v>4768</v>
      </c>
      <c r="F15" s="215">
        <v>4191</v>
      </c>
      <c r="G15" s="215">
        <v>3955</v>
      </c>
      <c r="H15" s="216">
        <v>6137</v>
      </c>
      <c r="I15" s="216">
        <v>4991</v>
      </c>
      <c r="J15" s="216">
        <v>4200</v>
      </c>
      <c r="K15" s="216">
        <v>3024</v>
      </c>
      <c r="L15" s="216">
        <v>2606</v>
      </c>
      <c r="M15" s="216">
        <v>2273</v>
      </c>
      <c r="N15" s="216">
        <v>3804</v>
      </c>
    </row>
    <row r="16" spans="1:14" ht="12.75">
      <c r="A16" s="215" t="s">
        <v>322</v>
      </c>
      <c r="B16" s="216"/>
      <c r="C16" s="216"/>
      <c r="D16" s="215"/>
      <c r="E16" s="215"/>
      <c r="F16" s="215"/>
      <c r="G16" s="215"/>
      <c r="H16" s="216"/>
      <c r="I16" s="216"/>
      <c r="J16" s="217"/>
      <c r="K16" s="216"/>
      <c r="L16" s="216"/>
      <c r="M16" s="216">
        <v>443</v>
      </c>
      <c r="N16">
        <v>1614</v>
      </c>
    </row>
    <row r="17" spans="1:14" ht="13.5" thickBot="1">
      <c r="A17" s="215" t="s">
        <v>314</v>
      </c>
      <c r="B17" s="216">
        <f>B21+B22</f>
        <v>608</v>
      </c>
      <c r="C17" s="216">
        <f>C21+C22</f>
        <v>256</v>
      </c>
      <c r="D17" s="215">
        <v>0</v>
      </c>
      <c r="E17" s="217">
        <v>0</v>
      </c>
      <c r="F17" s="216">
        <v>0</v>
      </c>
      <c r="G17" s="218">
        <v>0</v>
      </c>
      <c r="H17" s="216">
        <v>0</v>
      </c>
      <c r="I17" s="216">
        <v>0</v>
      </c>
      <c r="J17" s="216"/>
      <c r="K17" s="216">
        <v>66</v>
      </c>
      <c r="L17" s="216">
        <v>53</v>
      </c>
      <c r="M17" s="216">
        <v>0</v>
      </c>
      <c r="N17" s="216">
        <v>0</v>
      </c>
    </row>
    <row r="18" spans="1:14" ht="12.75">
      <c r="A18" s="219" t="s">
        <v>319</v>
      </c>
      <c r="B18" s="219">
        <v>33913</v>
      </c>
      <c r="C18" s="219">
        <v>32952</v>
      </c>
      <c r="D18" s="219">
        <v>34735</v>
      </c>
      <c r="E18" s="219">
        <f>SUM(E2:E17)</f>
        <v>39778</v>
      </c>
      <c r="F18" s="219">
        <f>SUM(F2:F17)</f>
        <v>43668</v>
      </c>
      <c r="G18" s="219">
        <f>SUM(G2:G17)</f>
        <v>50083</v>
      </c>
      <c r="H18" s="219">
        <f>SUM(H2:H13)</f>
        <v>37189</v>
      </c>
      <c r="I18" s="219">
        <f>SUM(I2:I13)</f>
        <v>38995</v>
      </c>
      <c r="J18" s="219">
        <f>SUM(J2:J17)</f>
        <v>50449</v>
      </c>
      <c r="K18" s="219">
        <f>SUM(K2:K17)</f>
        <v>56116</v>
      </c>
      <c r="L18" s="219">
        <f>SUM(L2:L17)</f>
        <v>60578</v>
      </c>
      <c r="M18" s="219">
        <f>SUM(M2:M17)</f>
        <v>58395</v>
      </c>
      <c r="N18" s="219">
        <f>SUM(N2:N17)</f>
        <v>67712</v>
      </c>
    </row>
    <row r="19" spans="1:9" s="21" customFormat="1" ht="13.5" thickBot="1">
      <c r="A19" s="216"/>
      <c r="B19" s="217"/>
      <c r="C19" s="216"/>
      <c r="D19" s="216"/>
      <c r="E19" s="216"/>
      <c r="F19" s="216"/>
      <c r="G19" s="216"/>
      <c r="H19" s="216"/>
      <c r="I19" s="216"/>
    </row>
    <row r="20" spans="1:14" s="21" customFormat="1" ht="12.75">
      <c r="A20" s="220" t="s">
        <v>315</v>
      </c>
      <c r="B20" s="221"/>
      <c r="C20" s="221"/>
      <c r="D20" s="221"/>
      <c r="E20" s="221"/>
      <c r="F20" s="221"/>
      <c r="G20" s="221"/>
      <c r="H20" s="221"/>
      <c r="I20" s="221"/>
      <c r="J20" s="15"/>
      <c r="K20" s="15"/>
      <c r="L20" s="15"/>
      <c r="M20" s="15"/>
      <c r="N20" s="15"/>
    </row>
    <row r="21" spans="1:14" s="21" customFormat="1" ht="12.75">
      <c r="A21" s="222" t="s">
        <v>316</v>
      </c>
      <c r="B21" s="217">
        <v>232</v>
      </c>
      <c r="C21" s="217">
        <v>208</v>
      </c>
      <c r="D21" s="217"/>
      <c r="E21" s="217"/>
      <c r="F21" s="217"/>
      <c r="G21" s="217"/>
      <c r="H21" s="217"/>
      <c r="I21" s="217"/>
      <c r="J21" s="9"/>
      <c r="K21" s="9"/>
      <c r="L21" s="9"/>
      <c r="M21" s="9"/>
      <c r="N21" s="9"/>
    </row>
    <row r="22" spans="1:14" s="21" customFormat="1" ht="12.75">
      <c r="A22" s="223" t="s">
        <v>317</v>
      </c>
      <c r="B22" s="217">
        <v>376</v>
      </c>
      <c r="C22" s="217">
        <v>48</v>
      </c>
      <c r="D22" s="217"/>
      <c r="E22" s="217"/>
      <c r="F22" s="217"/>
      <c r="G22" s="217"/>
      <c r="H22" s="217"/>
      <c r="I22" s="217"/>
      <c r="J22" s="9"/>
      <c r="K22" s="9"/>
      <c r="L22" s="9"/>
      <c r="M22" s="9"/>
      <c r="N22" s="9"/>
    </row>
    <row r="23" spans="1:14" s="216" customFormat="1" ht="13.5" thickBot="1">
      <c r="A23" s="224" t="s">
        <v>307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>
        <v>66</v>
      </c>
      <c r="L23" s="225">
        <v>53</v>
      </c>
      <c r="M23" s="225"/>
      <c r="N23" s="225"/>
    </row>
    <row r="24" s="216" customFormat="1" ht="12.75"/>
    <row r="25" spans="1:14" s="216" customFormat="1" ht="12.75">
      <c r="A25" s="216" t="s">
        <v>500</v>
      </c>
      <c r="F25" s="216">
        <v>190.5</v>
      </c>
      <c r="G25" s="216">
        <v>225</v>
      </c>
      <c r="H25" s="216">
        <v>213.9</v>
      </c>
      <c r="I25" s="216">
        <v>230.4</v>
      </c>
      <c r="J25" s="216">
        <v>232.9</v>
      </c>
      <c r="K25" s="216">
        <v>259.6</v>
      </c>
      <c r="L25" s="216">
        <v>284</v>
      </c>
      <c r="M25" s="216">
        <v>277</v>
      </c>
      <c r="N25" s="216">
        <v>325</v>
      </c>
    </row>
    <row r="26" spans="1:14" s="216" customFormat="1" ht="12.75">
      <c r="A26" s="216" t="s">
        <v>499</v>
      </c>
      <c r="F26" s="256">
        <v>190.5</v>
      </c>
      <c r="G26" s="256">
        <v>225</v>
      </c>
      <c r="H26" s="256">
        <v>213.9</v>
      </c>
      <c r="I26" s="256">
        <v>230.4</v>
      </c>
      <c r="J26" s="256">
        <v>232.9</v>
      </c>
      <c r="K26" s="256">
        <v>259.6</v>
      </c>
      <c r="L26" s="216">
        <v>264</v>
      </c>
      <c r="M26" s="216">
        <v>256</v>
      </c>
      <c r="N26" s="216">
        <v>303</v>
      </c>
    </row>
    <row r="27" spans="1:14" s="216" customFormat="1" ht="12.75">
      <c r="A27" s="216" t="s">
        <v>321</v>
      </c>
      <c r="C27" s="216" t="s">
        <v>320</v>
      </c>
      <c r="F27" s="216">
        <f aca="true" t="shared" si="0" ref="F27:N27">F25/F18*1000000</f>
        <v>4362.462214894202</v>
      </c>
      <c r="G27" s="216">
        <f t="shared" si="0"/>
        <v>4492.542379649782</v>
      </c>
      <c r="H27" s="216">
        <f t="shared" si="0"/>
        <v>5751.700771733577</v>
      </c>
      <c r="I27" s="216">
        <f t="shared" si="0"/>
        <v>5908.449801256571</v>
      </c>
      <c r="J27" s="216">
        <f t="shared" si="0"/>
        <v>4616.543439909612</v>
      </c>
      <c r="K27" s="216">
        <f t="shared" si="0"/>
        <v>4626.1315845748095</v>
      </c>
      <c r="L27" s="216">
        <f t="shared" si="0"/>
        <v>4688.170622998448</v>
      </c>
      <c r="M27" s="216">
        <f t="shared" si="0"/>
        <v>4743.556811370836</v>
      </c>
      <c r="N27" s="216">
        <f t="shared" si="0"/>
        <v>4799.740075614367</v>
      </c>
    </row>
    <row r="28" s="216" customFormat="1" ht="12.75"/>
    <row r="29" spans="2:3" s="226" customFormat="1" ht="12.75">
      <c r="B29" s="227"/>
      <c r="C29" s="227"/>
    </row>
    <row r="30" spans="2:3" s="226" customFormat="1" ht="12.75">
      <c r="B30" s="227"/>
      <c r="C30" s="227"/>
    </row>
    <row r="31" spans="2:3" s="226" customFormat="1" ht="12.75">
      <c r="B31" s="227"/>
      <c r="C31" s="227"/>
    </row>
    <row r="32" spans="2:3" s="226" customFormat="1" ht="12.75">
      <c r="B32" s="227"/>
      <c r="C32" s="227"/>
    </row>
    <row r="33" spans="2:3" s="226" customFormat="1" ht="12.75">
      <c r="B33" s="227"/>
      <c r="C33" s="227"/>
    </row>
    <row r="34" spans="2:3" s="226" customFormat="1" ht="12.75">
      <c r="B34" s="227"/>
      <c r="C34" s="227"/>
    </row>
    <row r="35" spans="2:3" s="226" customFormat="1" ht="12.75">
      <c r="B35" s="227"/>
      <c r="C35" s="227"/>
    </row>
    <row r="36" spans="2:3" s="226" customFormat="1" ht="12.75">
      <c r="B36" s="227"/>
      <c r="C36" s="227"/>
    </row>
    <row r="37" spans="2:3" s="226" customFormat="1" ht="12.75">
      <c r="B37" s="227"/>
      <c r="C37" s="227"/>
    </row>
    <row r="38" spans="2:3" s="226" customFormat="1" ht="12.75">
      <c r="B38" s="227"/>
      <c r="C38" s="227"/>
    </row>
    <row r="39" spans="2:3" s="226" customFormat="1" ht="12.75">
      <c r="B39" s="227"/>
      <c r="C39" s="227"/>
    </row>
    <row r="40" spans="2:3" s="226" customFormat="1" ht="12.75">
      <c r="B40" s="227"/>
      <c r="C40" s="227"/>
    </row>
    <row r="41" spans="2:3" s="226" customFormat="1" ht="12.75">
      <c r="B41" s="227"/>
      <c r="C41" s="227"/>
    </row>
    <row r="42" spans="2:3" s="226" customFormat="1" ht="12.75">
      <c r="B42" s="227"/>
      <c r="C42" s="227"/>
    </row>
    <row r="43" spans="2:3" s="226" customFormat="1" ht="12.75">
      <c r="B43" s="227"/>
      <c r="C43" s="227"/>
    </row>
    <row r="44" spans="2:3" s="226" customFormat="1" ht="12.75">
      <c r="B44" s="227"/>
      <c r="C44" s="227"/>
    </row>
    <row r="45" spans="2:3" s="226" customFormat="1" ht="12.75">
      <c r="B45" s="227"/>
      <c r="C45" s="227"/>
    </row>
    <row r="46" spans="2:3" s="226" customFormat="1" ht="12.75">
      <c r="B46" s="227"/>
      <c r="C46" s="227"/>
    </row>
    <row r="47" spans="2:3" s="226" customFormat="1" ht="12.75">
      <c r="B47" s="227"/>
      <c r="C47" s="227"/>
    </row>
    <row r="48" spans="2:3" s="226" customFormat="1" ht="12.75">
      <c r="B48" s="227"/>
      <c r="C48" s="227"/>
    </row>
    <row r="49" spans="2:3" s="226" customFormat="1" ht="12.75">
      <c r="B49" s="227"/>
      <c r="C49" s="227"/>
    </row>
    <row r="50" spans="2:3" s="226" customFormat="1" ht="12.75">
      <c r="B50" s="227"/>
      <c r="C50" s="227"/>
    </row>
    <row r="51" spans="2:3" s="226" customFormat="1" ht="12.75">
      <c r="B51" s="227"/>
      <c r="C51" s="227"/>
    </row>
    <row r="52" spans="2:3" s="226" customFormat="1" ht="12.75">
      <c r="B52" s="227"/>
      <c r="C52" s="227"/>
    </row>
    <row r="53" spans="2:3" s="226" customFormat="1" ht="12.75">
      <c r="B53" s="227"/>
      <c r="C53" s="227"/>
    </row>
    <row r="54" spans="2:3" s="226" customFormat="1" ht="12.75">
      <c r="B54" s="227"/>
      <c r="C54" s="227"/>
    </row>
    <row r="55" spans="2:3" s="226" customFormat="1" ht="12.75">
      <c r="B55" s="227"/>
      <c r="C55" s="227"/>
    </row>
    <row r="56" spans="2:3" s="226" customFormat="1" ht="12.75">
      <c r="B56" s="227"/>
      <c r="C56" s="227"/>
    </row>
    <row r="57" spans="2:3" s="226" customFormat="1" ht="12.75">
      <c r="B57" s="227"/>
      <c r="C57" s="227"/>
    </row>
    <row r="58" spans="2:3" s="226" customFormat="1" ht="12.75">
      <c r="B58" s="227"/>
      <c r="C58" s="227"/>
    </row>
    <row r="59" spans="2:3" s="226" customFormat="1" ht="12.75">
      <c r="B59" s="227"/>
      <c r="C59" s="227"/>
    </row>
    <row r="60" spans="2:3" s="226" customFormat="1" ht="12.75">
      <c r="B60" s="227"/>
      <c r="C60" s="227"/>
    </row>
    <row r="61" spans="2:3" s="226" customFormat="1" ht="12.75">
      <c r="B61" s="227"/>
      <c r="C61" s="227"/>
    </row>
    <row r="62" spans="2:3" s="226" customFormat="1" ht="12.75">
      <c r="B62" s="227"/>
      <c r="C62" s="227"/>
    </row>
    <row r="63" spans="2:3" s="226" customFormat="1" ht="12.75">
      <c r="B63" s="227"/>
      <c r="C63" s="227"/>
    </row>
    <row r="64" spans="2:3" s="226" customFormat="1" ht="12.75">
      <c r="B64" s="227"/>
      <c r="C64" s="227"/>
    </row>
    <row r="65" spans="2:3" s="226" customFormat="1" ht="12.75">
      <c r="B65" s="227"/>
      <c r="C65" s="227"/>
    </row>
    <row r="66" spans="2:3" s="226" customFormat="1" ht="12.75">
      <c r="B66" s="227"/>
      <c r="C66" s="227"/>
    </row>
    <row r="67" spans="2:3" s="226" customFormat="1" ht="12.75">
      <c r="B67" s="227"/>
      <c r="C67" s="227"/>
    </row>
    <row r="68" spans="2:3" s="226" customFormat="1" ht="12.75">
      <c r="B68" s="227"/>
      <c r="C68" s="227"/>
    </row>
    <row r="69" spans="2:3" s="226" customFormat="1" ht="12.75">
      <c r="B69" s="227"/>
      <c r="C69" s="227"/>
    </row>
    <row r="70" spans="2:3" s="226" customFormat="1" ht="12.75">
      <c r="B70" s="227"/>
      <c r="C70" s="227"/>
    </row>
    <row r="71" spans="2:3" s="226" customFormat="1" ht="12.75">
      <c r="B71" s="227"/>
      <c r="C71" s="227"/>
    </row>
    <row r="72" spans="2:3" s="226" customFormat="1" ht="12.75">
      <c r="B72" s="227"/>
      <c r="C72" s="227"/>
    </row>
    <row r="73" spans="2:3" s="226" customFormat="1" ht="12.75">
      <c r="B73" s="227"/>
      <c r="C73" s="227"/>
    </row>
    <row r="74" spans="2:3" s="226" customFormat="1" ht="12.75">
      <c r="B74" s="227"/>
      <c r="C74" s="227"/>
    </row>
    <row r="75" spans="1:3" s="226" customFormat="1" ht="12.75">
      <c r="A75" s="227"/>
      <c r="B75" s="227"/>
      <c r="C75" s="227"/>
    </row>
    <row r="76" spans="2:3" s="226" customFormat="1" ht="12.75">
      <c r="B76" s="227"/>
      <c r="C76" s="227"/>
    </row>
    <row r="77" spans="2:3" s="226" customFormat="1" ht="12.75">
      <c r="B77" s="227"/>
      <c r="C77" s="227"/>
    </row>
    <row r="78" spans="2:3" s="226" customFormat="1" ht="12.75">
      <c r="B78" s="227"/>
      <c r="C78" s="227"/>
    </row>
    <row r="79" spans="2:3" s="226" customFormat="1" ht="12.75">
      <c r="B79" s="227"/>
      <c r="C79" s="227"/>
    </row>
    <row r="80" spans="2:3" s="226" customFormat="1" ht="12.75">
      <c r="B80" s="227"/>
      <c r="C80" s="227"/>
    </row>
    <row r="81" spans="2:3" s="226" customFormat="1" ht="12.75">
      <c r="B81" s="227"/>
      <c r="C81" s="227"/>
    </row>
    <row r="82" spans="2:3" s="226" customFormat="1" ht="12.75">
      <c r="B82" s="227"/>
      <c r="C82" s="227"/>
    </row>
    <row r="83" spans="2:3" s="226" customFormat="1" ht="12.75">
      <c r="B83" s="227"/>
      <c r="C83" s="227"/>
    </row>
    <row r="84" spans="2:3" s="226" customFormat="1" ht="12.75">
      <c r="B84" s="227"/>
      <c r="C84" s="227"/>
    </row>
    <row r="85" spans="2:3" s="226" customFormat="1" ht="12.75">
      <c r="B85" s="227"/>
      <c r="C85" s="227"/>
    </row>
    <row r="86" spans="2:3" s="226" customFormat="1" ht="12.75">
      <c r="B86" s="227"/>
      <c r="C86" s="227"/>
    </row>
    <row r="87" spans="2:3" s="226" customFormat="1" ht="12.75">
      <c r="B87" s="227"/>
      <c r="C87" s="227"/>
    </row>
    <row r="88" spans="2:3" s="226" customFormat="1" ht="12.75">
      <c r="B88" s="227"/>
      <c r="C88" s="227"/>
    </row>
    <row r="89" spans="2:3" s="226" customFormat="1" ht="12.75">
      <c r="B89" s="227"/>
      <c r="C89" s="227"/>
    </row>
    <row r="90" spans="2:3" s="226" customFormat="1" ht="12.75">
      <c r="B90" s="227"/>
      <c r="C90" s="227"/>
    </row>
    <row r="91" spans="2:3" s="226" customFormat="1" ht="12.75">
      <c r="B91" s="227"/>
      <c r="C91" s="227"/>
    </row>
    <row r="92" spans="2:3" s="226" customFormat="1" ht="12.75">
      <c r="B92" s="227"/>
      <c r="C92" s="227"/>
    </row>
    <row r="93" spans="2:3" s="226" customFormat="1" ht="12.75">
      <c r="B93" s="227"/>
      <c r="C93" s="227"/>
    </row>
    <row r="94" spans="2:3" s="226" customFormat="1" ht="12.75">
      <c r="B94" s="227"/>
      <c r="C94" s="227"/>
    </row>
    <row r="95" spans="2:3" s="226" customFormat="1" ht="12.75">
      <c r="B95" s="227"/>
      <c r="C95" s="227"/>
    </row>
    <row r="96" spans="2:3" s="226" customFormat="1" ht="12.75">
      <c r="B96" s="227"/>
      <c r="C96" s="227"/>
    </row>
    <row r="97" spans="2:3" s="226" customFormat="1" ht="12.75">
      <c r="B97" s="227"/>
      <c r="C97" s="227"/>
    </row>
    <row r="98" spans="2:3" s="226" customFormat="1" ht="12.75">
      <c r="B98" s="227"/>
      <c r="C98" s="227"/>
    </row>
    <row r="99" spans="2:3" s="226" customFormat="1" ht="12.75">
      <c r="B99" s="227"/>
      <c r="C99" s="227"/>
    </row>
    <row r="100" spans="2:3" s="226" customFormat="1" ht="12.75">
      <c r="B100" s="227"/>
      <c r="C100" s="227"/>
    </row>
    <row r="101" spans="1:12" ht="12.75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</row>
    <row r="102" spans="1:12" ht="12.75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</row>
    <row r="103" spans="1:12" ht="12.75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</row>
    <row r="104" spans="1:12" ht="12.75">
      <c r="A104" s="226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</row>
    <row r="105" spans="1:12" ht="12.75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</row>
    <row r="106" spans="1:12" ht="12.75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</row>
    <row r="107" spans="1:12" ht="12.75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</row>
    <row r="108" spans="1:12" ht="12.7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</row>
    <row r="109" spans="1:12" ht="12.75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</row>
    <row r="110" spans="1:12" ht="12.75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</row>
    <row r="111" spans="1:12" ht="12.75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</row>
    <row r="112" spans="1:12" ht="12.75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</row>
    <row r="113" spans="1:12" ht="12.75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</row>
    <row r="114" spans="1:12" ht="12.75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</row>
    <row r="115" spans="1:12" ht="12.75">
      <c r="A115" s="226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</row>
    <row r="116" spans="1:12" ht="12.75">
      <c r="A116" s="226"/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</row>
    <row r="117" spans="1:12" ht="12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</row>
    <row r="118" spans="1:12" ht="12.75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</row>
    <row r="119" spans="1:12" ht="12.75">
      <c r="A119" s="226"/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</row>
    <row r="120" spans="1:12" ht="12.75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</row>
    <row r="121" spans="1:12" ht="12.75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</row>
    <row r="122" spans="1:12" ht="12.75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</row>
    <row r="123" spans="1:12" ht="12.75">
      <c r="A123" s="226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</row>
    <row r="124" spans="1:12" ht="12.75">
      <c r="A124" s="226"/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</row>
    <row r="125" spans="1:12" ht="12.75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</row>
    <row r="126" spans="1:12" ht="12.75">
      <c r="A126" s="226"/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</row>
    <row r="127" spans="1:12" ht="12.75">
      <c r="A127" s="226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</row>
    <row r="128" ht="12.75">
      <c r="A128" s="227" t="s">
        <v>318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leverte høreapparater til RTV</dc:subject>
  <dc:creator>Oddbjørn Arntsen</dc:creator>
  <cp:keywords/>
  <dc:description/>
  <cp:lastModifiedBy>Oddbjørn Arntsen</cp:lastModifiedBy>
  <cp:lastPrinted>2008-02-19T12:27:54Z</cp:lastPrinted>
  <dcterms:created xsi:type="dcterms:W3CDTF">2001-01-03T21:29:05Z</dcterms:created>
  <dcterms:modified xsi:type="dcterms:W3CDTF">2008-02-19T14:29:01Z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